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フォルダ\三田空手クラブ\1大会\千葉県親善大会\2025.9.23\"/>
    </mc:Choice>
  </mc:AlternateContent>
  <xr:revisionPtr revIDLastSave="0" documentId="8_{B9E22065-13A7-4D7C-9337-C9CF608227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選手申込書" sheetId="1" r:id="rId1"/>
    <sheet name="形 集計用 " sheetId="7" state="hidden" r:id="rId2"/>
    <sheet name="組手 集計用" sheetId="9" state="hidden" r:id="rId3"/>
    <sheet name="基本 集計用" sheetId="4" state="hidden" r:id="rId4"/>
    <sheet name="リスト" sheetId="3" r:id="rId5"/>
    <sheet name="互換性レポート" sheetId="6" state="hidden" r:id="rId6"/>
  </sheets>
  <definedNames>
    <definedName name="_xlnm._FilterDatabase" localSheetId="0" hidden="1">選手申込書!$A$7:$Q$7</definedName>
    <definedName name="_xlnm.Print_Area" localSheetId="4">リスト!#REF!</definedName>
    <definedName name="_xlnm.Print_Area" localSheetId="3">'基本 集計用'!$L$1:$Z$103</definedName>
    <definedName name="_xlnm.Print_Area" localSheetId="1">'形 集計用 '!$L$1:$AA$41</definedName>
    <definedName name="_xlnm.Print_Area" localSheetId="0">選手申込書!$A$1:$K$58</definedName>
    <definedName name="_xlnm.Print_Area" localSheetId="2">'組手 集計用'!$L$1:$AA$41</definedName>
    <definedName name="_xlnm.Print_Titles" localSheetId="0">選手申込書!$6:$7</definedName>
  </definedNames>
  <calcPr calcId="181029" calcOnSave="0"/>
</workbook>
</file>

<file path=xl/calcChain.xml><?xml version="1.0" encoding="utf-8"?>
<calcChain xmlns="http://schemas.openxmlformats.org/spreadsheetml/2006/main">
  <c r="M4" i="1" l="1"/>
  <c r="M5" i="1" s="1"/>
  <c r="P4" i="1"/>
  <c r="P2" i="1"/>
  <c r="C5" i="9"/>
  <c r="D5" i="9"/>
  <c r="E5" i="9"/>
  <c r="B6" i="9"/>
  <c r="C6" i="9"/>
  <c r="D6" i="9"/>
  <c r="E6" i="9"/>
  <c r="F6" i="9"/>
  <c r="G6" i="9"/>
  <c r="B7" i="9"/>
  <c r="C7" i="9"/>
  <c r="D7" i="9"/>
  <c r="E7" i="9"/>
  <c r="F7" i="9"/>
  <c r="G7" i="9"/>
  <c r="B8" i="9"/>
  <c r="C8" i="9"/>
  <c r="D8" i="9"/>
  <c r="E8" i="9"/>
  <c r="F8" i="9"/>
  <c r="G8" i="9"/>
  <c r="B9" i="9"/>
  <c r="C9" i="9"/>
  <c r="D9" i="9"/>
  <c r="E9" i="9"/>
  <c r="F9" i="9"/>
  <c r="G9" i="9"/>
  <c r="B10" i="9"/>
  <c r="C10" i="9"/>
  <c r="D10" i="9"/>
  <c r="E10" i="9"/>
  <c r="F10" i="9"/>
  <c r="G10" i="9"/>
  <c r="B11" i="9"/>
  <c r="C11" i="9"/>
  <c r="D11" i="9"/>
  <c r="E11" i="9"/>
  <c r="F11" i="9"/>
  <c r="G11" i="9"/>
  <c r="B12" i="9"/>
  <c r="C12" i="9"/>
  <c r="D12" i="9"/>
  <c r="E12" i="9"/>
  <c r="F12" i="9"/>
  <c r="G12" i="9"/>
  <c r="B13" i="9"/>
  <c r="C13" i="9"/>
  <c r="D13" i="9"/>
  <c r="E13" i="9"/>
  <c r="F13" i="9"/>
  <c r="G13" i="9"/>
  <c r="B14" i="9"/>
  <c r="C14" i="9"/>
  <c r="D14" i="9"/>
  <c r="E14" i="9"/>
  <c r="F14" i="9"/>
  <c r="G14" i="9"/>
  <c r="B15" i="9"/>
  <c r="C15" i="9"/>
  <c r="D15" i="9"/>
  <c r="E15" i="9"/>
  <c r="F15" i="9"/>
  <c r="G15" i="9"/>
  <c r="B16" i="9"/>
  <c r="C16" i="9"/>
  <c r="D16" i="9"/>
  <c r="E16" i="9"/>
  <c r="F16" i="9"/>
  <c r="G16" i="9"/>
  <c r="B17" i="9"/>
  <c r="C17" i="9"/>
  <c r="D17" i="9"/>
  <c r="E17" i="9"/>
  <c r="F17" i="9"/>
  <c r="G17" i="9"/>
  <c r="B18" i="9"/>
  <c r="C18" i="9"/>
  <c r="D18" i="9"/>
  <c r="E18" i="9"/>
  <c r="F18" i="9"/>
  <c r="G18" i="9"/>
  <c r="B19" i="9"/>
  <c r="C19" i="9"/>
  <c r="D19" i="9"/>
  <c r="E19" i="9"/>
  <c r="F19" i="9"/>
  <c r="G19" i="9"/>
  <c r="B20" i="9"/>
  <c r="C20" i="9"/>
  <c r="D20" i="9"/>
  <c r="E20" i="9"/>
  <c r="F20" i="9"/>
  <c r="G20" i="9"/>
  <c r="B21" i="9"/>
  <c r="C21" i="9"/>
  <c r="D21" i="9"/>
  <c r="E21" i="9"/>
  <c r="F21" i="9"/>
  <c r="G21" i="9"/>
  <c r="B22" i="9"/>
  <c r="C22" i="9"/>
  <c r="D22" i="9"/>
  <c r="E22" i="9"/>
  <c r="F22" i="9"/>
  <c r="G22" i="9"/>
  <c r="B23" i="9"/>
  <c r="C23" i="9"/>
  <c r="D23" i="9"/>
  <c r="E23" i="9"/>
  <c r="F23" i="9"/>
  <c r="G23" i="9"/>
  <c r="B24" i="9"/>
  <c r="C24" i="9"/>
  <c r="D24" i="9"/>
  <c r="E24" i="9"/>
  <c r="F24" i="9"/>
  <c r="G24" i="9"/>
  <c r="B25" i="9"/>
  <c r="C25" i="9"/>
  <c r="D25" i="9"/>
  <c r="E25" i="9"/>
  <c r="F25" i="9"/>
  <c r="G25" i="9"/>
  <c r="B26" i="9"/>
  <c r="C26" i="9"/>
  <c r="D26" i="9"/>
  <c r="E26" i="9"/>
  <c r="F26" i="9"/>
  <c r="G26" i="9"/>
  <c r="B27" i="9"/>
  <c r="C27" i="9"/>
  <c r="D27" i="9"/>
  <c r="E27" i="9"/>
  <c r="F27" i="9"/>
  <c r="G27" i="9"/>
  <c r="B28" i="9"/>
  <c r="C28" i="9"/>
  <c r="D28" i="9"/>
  <c r="E28" i="9"/>
  <c r="F28" i="9"/>
  <c r="G28" i="9"/>
  <c r="B29" i="9"/>
  <c r="C29" i="9"/>
  <c r="D29" i="9"/>
  <c r="E29" i="9"/>
  <c r="F29" i="9"/>
  <c r="G29" i="9"/>
  <c r="B30" i="9"/>
  <c r="C30" i="9"/>
  <c r="D30" i="9"/>
  <c r="E30" i="9"/>
  <c r="F30" i="9"/>
  <c r="G30" i="9"/>
  <c r="B31" i="9"/>
  <c r="C31" i="9"/>
  <c r="D31" i="9"/>
  <c r="E31" i="9"/>
  <c r="F31" i="9"/>
  <c r="G31" i="9"/>
  <c r="B32" i="9"/>
  <c r="C32" i="9"/>
  <c r="D32" i="9"/>
  <c r="E32" i="9"/>
  <c r="F32" i="9"/>
  <c r="G32" i="9"/>
  <c r="B33" i="9"/>
  <c r="C33" i="9"/>
  <c r="D33" i="9"/>
  <c r="E33" i="9"/>
  <c r="F33" i="9"/>
  <c r="G33" i="9"/>
  <c r="B34" i="9"/>
  <c r="C34" i="9"/>
  <c r="D34" i="9"/>
  <c r="E34" i="9"/>
  <c r="F34" i="9"/>
  <c r="G34" i="9"/>
  <c r="B35" i="9"/>
  <c r="C35" i="9"/>
  <c r="D35" i="9"/>
  <c r="E35" i="9"/>
  <c r="F35" i="9"/>
  <c r="G35" i="9"/>
  <c r="B36" i="9"/>
  <c r="C36" i="9"/>
  <c r="D36" i="9"/>
  <c r="E36" i="9"/>
  <c r="F36" i="9"/>
  <c r="G36" i="9"/>
  <c r="B37" i="9"/>
  <c r="C37" i="9"/>
  <c r="D37" i="9"/>
  <c r="E37" i="9"/>
  <c r="F37" i="9"/>
  <c r="G37" i="9"/>
  <c r="B38" i="9"/>
  <c r="C38" i="9"/>
  <c r="D38" i="9"/>
  <c r="E38" i="9"/>
  <c r="F38" i="9"/>
  <c r="G38" i="9"/>
  <c r="B39" i="9"/>
  <c r="C39" i="9"/>
  <c r="D39" i="9"/>
  <c r="E39" i="9"/>
  <c r="F39" i="9"/>
  <c r="G39" i="9"/>
  <c r="B40" i="9"/>
  <c r="C40" i="9"/>
  <c r="D40" i="9"/>
  <c r="E40" i="9"/>
  <c r="F40" i="9"/>
  <c r="G40" i="9"/>
  <c r="B41" i="9"/>
  <c r="C41" i="9"/>
  <c r="D41" i="9"/>
  <c r="E41" i="9"/>
  <c r="F41" i="9"/>
  <c r="G41" i="9"/>
  <c r="B42" i="9"/>
  <c r="C42" i="9"/>
  <c r="D42" i="9"/>
  <c r="E42" i="9"/>
  <c r="F42" i="9"/>
  <c r="G42" i="9"/>
  <c r="B43" i="9"/>
  <c r="C43" i="9"/>
  <c r="D43" i="9"/>
  <c r="E43" i="9"/>
  <c r="F43" i="9"/>
  <c r="G43" i="9"/>
  <c r="B44" i="9"/>
  <c r="C44" i="9"/>
  <c r="D44" i="9"/>
  <c r="E44" i="9"/>
  <c r="F44" i="9"/>
  <c r="G44" i="9"/>
  <c r="B45" i="9"/>
  <c r="C45" i="9"/>
  <c r="D45" i="9"/>
  <c r="E45" i="9"/>
  <c r="F45" i="9"/>
  <c r="G45" i="9"/>
  <c r="B46" i="9"/>
  <c r="C46" i="9"/>
  <c r="D46" i="9"/>
  <c r="E46" i="9"/>
  <c r="F46" i="9"/>
  <c r="G46" i="9"/>
  <c r="B47" i="9"/>
  <c r="C47" i="9"/>
  <c r="D47" i="9"/>
  <c r="E47" i="9"/>
  <c r="F47" i="9"/>
  <c r="G47" i="9"/>
  <c r="B48" i="9"/>
  <c r="C48" i="9"/>
  <c r="D48" i="9"/>
  <c r="E48" i="9"/>
  <c r="F48" i="9"/>
  <c r="G48" i="9"/>
  <c r="B49" i="9"/>
  <c r="C49" i="9"/>
  <c r="D49" i="9"/>
  <c r="E49" i="9"/>
  <c r="F49" i="9"/>
  <c r="G49" i="9"/>
  <c r="B50" i="9"/>
  <c r="C50" i="9"/>
  <c r="D50" i="9"/>
  <c r="E50" i="9"/>
  <c r="F50" i="9"/>
  <c r="G50" i="9"/>
  <c r="B51" i="9"/>
  <c r="C51" i="9"/>
  <c r="D51" i="9"/>
  <c r="E51" i="9"/>
  <c r="F51" i="9"/>
  <c r="G51" i="9"/>
  <c r="B52" i="9"/>
  <c r="C52" i="9"/>
  <c r="D52" i="9"/>
  <c r="E52" i="9"/>
  <c r="F52" i="9"/>
  <c r="G52" i="9"/>
  <c r="B53" i="9"/>
  <c r="C53" i="9"/>
  <c r="D53" i="9"/>
  <c r="E53" i="9"/>
  <c r="F53" i="9"/>
  <c r="G53" i="9"/>
  <c r="B54" i="9"/>
  <c r="C54" i="9"/>
  <c r="D54" i="9"/>
  <c r="E54" i="9"/>
  <c r="F54" i="9"/>
  <c r="G54" i="9"/>
  <c r="B55" i="9"/>
  <c r="C55" i="9"/>
  <c r="D55" i="9"/>
  <c r="E55" i="9"/>
  <c r="F55" i="9"/>
  <c r="G55" i="9"/>
  <c r="B56" i="9"/>
  <c r="C56" i="9"/>
  <c r="D56" i="9"/>
  <c r="E56" i="9"/>
  <c r="F56" i="9"/>
  <c r="G56" i="9"/>
  <c r="B57" i="9"/>
  <c r="C57" i="9"/>
  <c r="D57" i="9"/>
  <c r="E57" i="9"/>
  <c r="F57" i="9"/>
  <c r="G57" i="9"/>
  <c r="B58" i="9"/>
  <c r="C58" i="9"/>
  <c r="D58" i="9"/>
  <c r="E58" i="9"/>
  <c r="F58" i="9"/>
  <c r="G58" i="9"/>
  <c r="E4" i="9"/>
  <c r="D4" i="9"/>
  <c r="C4" i="9"/>
  <c r="F68" i="9"/>
  <c r="F67" i="9"/>
  <c r="F66" i="9"/>
  <c r="F65" i="9"/>
  <c r="F64" i="9"/>
  <c r="F63" i="9"/>
  <c r="G62" i="9"/>
  <c r="F62" i="9"/>
  <c r="E62" i="9"/>
  <c r="D62" i="9"/>
  <c r="G61" i="9"/>
  <c r="F61" i="9"/>
  <c r="E61" i="9"/>
  <c r="D61" i="9"/>
  <c r="G60" i="9"/>
  <c r="F60" i="9"/>
  <c r="E60" i="9"/>
  <c r="D60" i="9"/>
  <c r="C60" i="9"/>
  <c r="G59" i="9"/>
  <c r="F59" i="9"/>
  <c r="E59" i="9"/>
  <c r="D59" i="9"/>
  <c r="C59" i="9"/>
  <c r="J53" i="9"/>
  <c r="I53" i="9"/>
  <c r="H53" i="9"/>
  <c r="J52" i="9"/>
  <c r="I52" i="9"/>
  <c r="H52" i="9"/>
  <c r="J51" i="9"/>
  <c r="I51" i="9"/>
  <c r="H51" i="9"/>
  <c r="J50" i="9"/>
  <c r="I50" i="9"/>
  <c r="H50" i="9"/>
  <c r="J49" i="9"/>
  <c r="I49" i="9"/>
  <c r="H49" i="9"/>
  <c r="J48" i="9"/>
  <c r="I48" i="9"/>
  <c r="H48" i="9"/>
  <c r="J47" i="9"/>
  <c r="I47" i="9"/>
  <c r="H47" i="9"/>
  <c r="J46" i="9"/>
  <c r="I46" i="9"/>
  <c r="H46" i="9"/>
  <c r="J45" i="9"/>
  <c r="I45" i="9"/>
  <c r="H45" i="9"/>
  <c r="J44" i="9"/>
  <c r="I44" i="9"/>
  <c r="H44" i="9"/>
  <c r="J43" i="9"/>
  <c r="I43" i="9"/>
  <c r="H43" i="9"/>
  <c r="J42" i="9"/>
  <c r="I42" i="9"/>
  <c r="H42" i="9"/>
  <c r="J41" i="9"/>
  <c r="I41" i="9"/>
  <c r="H41" i="9"/>
  <c r="J40" i="9"/>
  <c r="I40" i="9"/>
  <c r="H40" i="9"/>
  <c r="J39" i="9"/>
  <c r="I39" i="9"/>
  <c r="H39" i="9"/>
  <c r="J38" i="9"/>
  <c r="I38" i="9"/>
  <c r="H38" i="9"/>
  <c r="J37" i="9"/>
  <c r="I37" i="9"/>
  <c r="H37" i="9"/>
  <c r="J36" i="9"/>
  <c r="I36" i="9"/>
  <c r="H36" i="9"/>
  <c r="J35" i="9"/>
  <c r="I35" i="9"/>
  <c r="H35" i="9"/>
  <c r="J34" i="9"/>
  <c r="I34" i="9"/>
  <c r="H34" i="9"/>
  <c r="J33" i="9"/>
  <c r="I33" i="9"/>
  <c r="H33" i="9"/>
  <c r="J32" i="9"/>
  <c r="I32" i="9"/>
  <c r="H32" i="9"/>
  <c r="J31" i="9"/>
  <c r="I31" i="9"/>
  <c r="H31" i="9"/>
  <c r="J30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5" i="9"/>
  <c r="I25" i="9"/>
  <c r="H25" i="9"/>
  <c r="J24" i="9"/>
  <c r="I24" i="9"/>
  <c r="H24" i="9"/>
  <c r="J23" i="9"/>
  <c r="I23" i="9"/>
  <c r="H23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I17" i="9"/>
  <c r="H17" i="9"/>
  <c r="J16" i="9"/>
  <c r="I16" i="9"/>
  <c r="H16" i="9"/>
  <c r="J15" i="9"/>
  <c r="I15" i="9"/>
  <c r="H15" i="9"/>
  <c r="J14" i="9"/>
  <c r="I14" i="9"/>
  <c r="H14" i="9"/>
  <c r="J13" i="9"/>
  <c r="I13" i="9"/>
  <c r="H13" i="9"/>
  <c r="J12" i="9"/>
  <c r="I12" i="9"/>
  <c r="H12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J5" i="9"/>
  <c r="I5" i="9"/>
  <c r="H5" i="9"/>
  <c r="J4" i="9"/>
  <c r="I4" i="9"/>
  <c r="H4" i="9"/>
  <c r="F6" i="7"/>
  <c r="G6" i="7"/>
  <c r="F7" i="7"/>
  <c r="G7" i="7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C5" i="7"/>
  <c r="G9" i="1"/>
  <c r="F4" i="9" s="1"/>
  <c r="H9" i="1"/>
  <c r="G4" i="9" s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7" i="7"/>
  <c r="B58" i="7"/>
  <c r="C4" i="1"/>
  <c r="B5" i="7" s="1"/>
  <c r="Q4" i="1"/>
  <c r="F63" i="7"/>
  <c r="F64" i="7"/>
  <c r="F65" i="7"/>
  <c r="F66" i="7"/>
  <c r="F67" i="7"/>
  <c r="F68" i="7"/>
  <c r="D5" i="7"/>
  <c r="E5" i="7"/>
  <c r="C6" i="7"/>
  <c r="D6" i="7"/>
  <c r="E6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C31" i="7"/>
  <c r="D31" i="7"/>
  <c r="E31" i="7"/>
  <c r="C32" i="7"/>
  <c r="D32" i="7"/>
  <c r="E32" i="7"/>
  <c r="C33" i="7"/>
  <c r="D33" i="7"/>
  <c r="E33" i="7"/>
  <c r="C34" i="7"/>
  <c r="D34" i="7"/>
  <c r="E34" i="7"/>
  <c r="C35" i="7"/>
  <c r="D35" i="7"/>
  <c r="E35" i="7"/>
  <c r="C36" i="7"/>
  <c r="D36" i="7"/>
  <c r="E36" i="7"/>
  <c r="C37" i="7"/>
  <c r="D37" i="7"/>
  <c r="E37" i="7"/>
  <c r="C38" i="7"/>
  <c r="D38" i="7"/>
  <c r="E38" i="7"/>
  <c r="C39" i="7"/>
  <c r="D39" i="7"/>
  <c r="E39" i="7"/>
  <c r="C40" i="7"/>
  <c r="D40" i="7"/>
  <c r="E40" i="7"/>
  <c r="C41" i="7"/>
  <c r="D41" i="7"/>
  <c r="E41" i="7"/>
  <c r="C42" i="7"/>
  <c r="D42" i="7"/>
  <c r="E42" i="7"/>
  <c r="C43" i="7"/>
  <c r="D43" i="7"/>
  <c r="E43" i="7"/>
  <c r="C44" i="7"/>
  <c r="D44" i="7"/>
  <c r="E44" i="7"/>
  <c r="C45" i="7"/>
  <c r="D45" i="7"/>
  <c r="E45" i="7"/>
  <c r="C46" i="7"/>
  <c r="D46" i="7"/>
  <c r="E46" i="7"/>
  <c r="C47" i="7"/>
  <c r="D47" i="7"/>
  <c r="E47" i="7"/>
  <c r="C48" i="7"/>
  <c r="D48" i="7"/>
  <c r="E48" i="7"/>
  <c r="C49" i="7"/>
  <c r="D49" i="7"/>
  <c r="E49" i="7"/>
  <c r="C50" i="7"/>
  <c r="D50" i="7"/>
  <c r="E50" i="7"/>
  <c r="C51" i="7"/>
  <c r="D51" i="7"/>
  <c r="E51" i="7"/>
  <c r="C52" i="7"/>
  <c r="D52" i="7"/>
  <c r="E52" i="7"/>
  <c r="C53" i="7"/>
  <c r="D53" i="7"/>
  <c r="E53" i="7"/>
  <c r="C54" i="7"/>
  <c r="D54" i="7"/>
  <c r="E54" i="7"/>
  <c r="C55" i="7"/>
  <c r="D55" i="7"/>
  <c r="E55" i="7"/>
  <c r="C57" i="7"/>
  <c r="D57" i="7"/>
  <c r="E57" i="7"/>
  <c r="C58" i="7"/>
  <c r="D58" i="7"/>
  <c r="E58" i="7"/>
  <c r="E4" i="7"/>
  <c r="D4" i="7"/>
  <c r="C4" i="7"/>
  <c r="H10" i="1"/>
  <c r="G5" i="7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G10" i="1"/>
  <c r="F5" i="9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F5" i="7" l="1"/>
  <c r="F4" i="7"/>
  <c r="G4" i="7"/>
  <c r="G5" i="9"/>
  <c r="P27" i="9" s="1"/>
  <c r="B4" i="9"/>
  <c r="B5" i="9"/>
  <c r="B4" i="7"/>
  <c r="R26" i="9"/>
  <c r="Q7" i="9"/>
  <c r="O7" i="9"/>
  <c r="S7" i="9"/>
  <c r="O26" i="9"/>
  <c r="S26" i="9"/>
  <c r="Q26" i="9"/>
  <c r="R7" i="9"/>
  <c r="P7" i="9"/>
  <c r="P26" i="9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4" i="4"/>
  <c r="R27" i="9" l="1"/>
  <c r="R28" i="9" s="1"/>
  <c r="P28" i="9"/>
  <c r="S27" i="9"/>
  <c r="S8" i="9"/>
  <c r="Q8" i="9"/>
  <c r="Q9" i="9" s="1"/>
  <c r="O27" i="9"/>
  <c r="O8" i="9"/>
  <c r="Q27" i="9"/>
  <c r="Q28" i="9" s="1"/>
  <c r="P8" i="9"/>
  <c r="P9" i="9" s="1"/>
  <c r="R8" i="9"/>
  <c r="R9" i="9" s="1"/>
  <c r="S9" i="9"/>
  <c r="T7" i="9"/>
  <c r="S28" i="9"/>
  <c r="T26" i="9"/>
  <c r="O28" i="9"/>
  <c r="T8" i="9" l="1"/>
  <c r="O9" i="9"/>
  <c r="O10" i="9" s="1"/>
  <c r="O29" i="9"/>
  <c r="T27" i="9"/>
  <c r="U26" i="9" s="1"/>
  <c r="U29" i="9" s="1"/>
  <c r="U7" i="9"/>
  <c r="B107" i="4"/>
  <c r="U10" i="9" l="1"/>
  <c r="C56" i="7"/>
  <c r="E56" i="7"/>
  <c r="B56" i="7"/>
  <c r="D56" i="7"/>
  <c r="AJ13" i="4" a="1"/>
  <c r="AJ13" i="4" s="1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G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G56" i="4"/>
  <c r="E57" i="4"/>
  <c r="F57" i="4"/>
  <c r="G57" i="4"/>
  <c r="E58" i="4"/>
  <c r="F58" i="4"/>
  <c r="G58" i="4"/>
  <c r="E59" i="4"/>
  <c r="F59" i="4"/>
  <c r="G59" i="4"/>
  <c r="E60" i="4"/>
  <c r="F60" i="4"/>
  <c r="G60" i="4"/>
  <c r="E61" i="4"/>
  <c r="F61" i="4"/>
  <c r="G61" i="4"/>
  <c r="E62" i="4"/>
  <c r="F62" i="4"/>
  <c r="G62" i="4"/>
  <c r="E63" i="4"/>
  <c r="F63" i="4"/>
  <c r="G63" i="4"/>
  <c r="E64" i="4"/>
  <c r="F64" i="4"/>
  <c r="G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G71" i="4"/>
  <c r="E72" i="4"/>
  <c r="F72" i="4"/>
  <c r="G72" i="4"/>
  <c r="E73" i="4"/>
  <c r="F73" i="4"/>
  <c r="G73" i="4"/>
  <c r="E74" i="4"/>
  <c r="F74" i="4"/>
  <c r="G74" i="4"/>
  <c r="E75" i="4"/>
  <c r="F75" i="4"/>
  <c r="G75" i="4"/>
  <c r="E76" i="4"/>
  <c r="F76" i="4"/>
  <c r="G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F84" i="4"/>
  <c r="G84" i="4"/>
  <c r="E85" i="4"/>
  <c r="F85" i="4"/>
  <c r="G85" i="4"/>
  <c r="E86" i="4"/>
  <c r="F86" i="4"/>
  <c r="G86" i="4"/>
  <c r="E87" i="4"/>
  <c r="F87" i="4"/>
  <c r="G87" i="4"/>
  <c r="E88" i="4"/>
  <c r="F88" i="4"/>
  <c r="G88" i="4"/>
  <c r="E89" i="4"/>
  <c r="F89" i="4"/>
  <c r="G89" i="4"/>
  <c r="E90" i="4"/>
  <c r="F90" i="4"/>
  <c r="G90" i="4"/>
  <c r="E91" i="4"/>
  <c r="F91" i="4"/>
  <c r="G91" i="4"/>
  <c r="E92" i="4"/>
  <c r="F92" i="4"/>
  <c r="G92" i="4"/>
  <c r="E93" i="4"/>
  <c r="F93" i="4"/>
  <c r="G93" i="4"/>
  <c r="E94" i="4"/>
  <c r="F94" i="4"/>
  <c r="G94" i="4"/>
  <c r="E95" i="4"/>
  <c r="F95" i="4"/>
  <c r="G95" i="4"/>
  <c r="E96" i="4"/>
  <c r="F96" i="4"/>
  <c r="G96" i="4"/>
  <c r="E97" i="4"/>
  <c r="F97" i="4"/>
  <c r="G97" i="4"/>
  <c r="E98" i="4"/>
  <c r="F98" i="4"/>
  <c r="G98" i="4"/>
  <c r="E99" i="4"/>
  <c r="F99" i="4"/>
  <c r="G99" i="4"/>
  <c r="E100" i="4"/>
  <c r="F100" i="4"/>
  <c r="G100" i="4"/>
  <c r="E101" i="4"/>
  <c r="F101" i="4"/>
  <c r="G101" i="4"/>
  <c r="E102" i="4"/>
  <c r="F102" i="4"/>
  <c r="G102" i="4"/>
  <c r="E103" i="4"/>
  <c r="F103" i="4"/>
  <c r="G103" i="4"/>
  <c r="G5" i="4"/>
  <c r="F5" i="4"/>
  <c r="E5" i="4"/>
  <c r="G4" i="4"/>
  <c r="F4" i="4"/>
  <c r="E4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5" i="4"/>
  <c r="D4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5" i="4"/>
  <c r="C4" i="4"/>
  <c r="E62" i="7"/>
  <c r="D62" i="7"/>
  <c r="E61" i="7"/>
  <c r="D61" i="7"/>
  <c r="E60" i="7"/>
  <c r="D60" i="7"/>
  <c r="C60" i="7"/>
  <c r="E59" i="7"/>
  <c r="D59" i="7"/>
  <c r="C59" i="7"/>
  <c r="J53" i="7"/>
  <c r="I53" i="7"/>
  <c r="H53" i="7"/>
  <c r="J52" i="7"/>
  <c r="I52" i="7"/>
  <c r="H52" i="7"/>
  <c r="J51" i="7"/>
  <c r="I51" i="7"/>
  <c r="H51" i="7"/>
  <c r="J50" i="7"/>
  <c r="I50" i="7"/>
  <c r="H50" i="7"/>
  <c r="J49" i="7"/>
  <c r="I49" i="7"/>
  <c r="H49" i="7"/>
  <c r="J48" i="7"/>
  <c r="I48" i="7"/>
  <c r="H48" i="7"/>
  <c r="J47" i="7"/>
  <c r="I47" i="7"/>
  <c r="H47" i="7"/>
  <c r="J46" i="7"/>
  <c r="I46" i="7"/>
  <c r="H46" i="7"/>
  <c r="J45" i="7"/>
  <c r="I45" i="7"/>
  <c r="H45" i="7"/>
  <c r="J44" i="7"/>
  <c r="I44" i="7"/>
  <c r="H44" i="7"/>
  <c r="J43" i="7"/>
  <c r="I43" i="7"/>
  <c r="H43" i="7"/>
  <c r="J42" i="7"/>
  <c r="I42" i="7"/>
  <c r="H42" i="7"/>
  <c r="J41" i="7"/>
  <c r="I41" i="7"/>
  <c r="H41" i="7"/>
  <c r="J40" i="7"/>
  <c r="I40" i="7"/>
  <c r="H40" i="7"/>
  <c r="J39" i="7"/>
  <c r="I39" i="7"/>
  <c r="H39" i="7"/>
  <c r="J38" i="7"/>
  <c r="I38" i="7"/>
  <c r="H38" i="7"/>
  <c r="J37" i="7"/>
  <c r="I37" i="7"/>
  <c r="H37" i="7"/>
  <c r="J36" i="7"/>
  <c r="I36" i="7"/>
  <c r="H36" i="7"/>
  <c r="J35" i="7"/>
  <c r="I35" i="7"/>
  <c r="H35" i="7"/>
  <c r="J34" i="7"/>
  <c r="I34" i="7"/>
  <c r="H34" i="7"/>
  <c r="J33" i="7"/>
  <c r="I33" i="7"/>
  <c r="H33" i="7"/>
  <c r="J32" i="7"/>
  <c r="I32" i="7"/>
  <c r="H32" i="7"/>
  <c r="J31" i="7"/>
  <c r="I31" i="7"/>
  <c r="H31" i="7"/>
  <c r="J30" i="7"/>
  <c r="I30" i="7"/>
  <c r="H30" i="7"/>
  <c r="J29" i="7"/>
  <c r="I29" i="7"/>
  <c r="H29" i="7"/>
  <c r="J28" i="7"/>
  <c r="I28" i="7"/>
  <c r="H28" i="7"/>
  <c r="J27" i="7"/>
  <c r="I27" i="7"/>
  <c r="H27" i="7"/>
  <c r="J26" i="7"/>
  <c r="I26" i="7"/>
  <c r="H26" i="7"/>
  <c r="J25" i="7"/>
  <c r="I25" i="7"/>
  <c r="H25" i="7"/>
  <c r="J24" i="7"/>
  <c r="I24" i="7"/>
  <c r="H24" i="7"/>
  <c r="J23" i="7"/>
  <c r="I23" i="7"/>
  <c r="H23" i="7"/>
  <c r="J22" i="7"/>
  <c r="I22" i="7"/>
  <c r="H22" i="7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J15" i="7"/>
  <c r="I15" i="7"/>
  <c r="H15" i="7"/>
  <c r="J14" i="7"/>
  <c r="I14" i="7"/>
  <c r="H14" i="7"/>
  <c r="J13" i="7"/>
  <c r="I13" i="7"/>
  <c r="H13" i="7"/>
  <c r="J12" i="7"/>
  <c r="I12" i="7"/>
  <c r="H12" i="7"/>
  <c r="J11" i="7"/>
  <c r="I11" i="7"/>
  <c r="H11" i="7"/>
  <c r="J10" i="7"/>
  <c r="I10" i="7"/>
  <c r="H10" i="7"/>
  <c r="J9" i="7"/>
  <c r="I9" i="7"/>
  <c r="H9" i="7"/>
  <c r="J8" i="7"/>
  <c r="I8" i="7"/>
  <c r="H8" i="7"/>
  <c r="J7" i="7"/>
  <c r="I7" i="7"/>
  <c r="H7" i="7"/>
  <c r="J6" i="7"/>
  <c r="I6" i="7"/>
  <c r="H6" i="7"/>
  <c r="J5" i="7"/>
  <c r="I5" i="7"/>
  <c r="H5" i="7"/>
  <c r="J4" i="7"/>
  <c r="I4" i="7"/>
  <c r="H4" i="7"/>
  <c r="R38" i="9" l="1"/>
  <c r="S16" i="9"/>
  <c r="S35" i="9"/>
  <c r="P16" i="9"/>
  <c r="O34" i="9"/>
  <c r="R12" i="9"/>
  <c r="P15" i="9"/>
  <c r="S18" i="9"/>
  <c r="S13" i="9"/>
  <c r="O17" i="9"/>
  <c r="Q38" i="9"/>
  <c r="P12" i="9"/>
  <c r="Q18" i="9"/>
  <c r="Q37" i="9"/>
  <c r="R18" i="9"/>
  <c r="R37" i="9"/>
  <c r="R13" i="9"/>
  <c r="Q16" i="9"/>
  <c r="P19" i="9"/>
  <c r="S33" i="9"/>
  <c r="O37" i="9"/>
  <c r="O16" i="9"/>
  <c r="P31" i="9"/>
  <c r="Q17" i="9"/>
  <c r="S34" i="9"/>
  <c r="O12" i="9"/>
  <c r="P14" i="9"/>
  <c r="S17" i="9"/>
  <c r="O31" i="9"/>
  <c r="P33" i="9"/>
  <c r="S36" i="9"/>
  <c r="R31" i="9"/>
  <c r="P34" i="9"/>
  <c r="S37" i="9"/>
  <c r="P17" i="9"/>
  <c r="Q33" i="9"/>
  <c r="Q12" i="9"/>
  <c r="O19" i="9"/>
  <c r="P35" i="9"/>
  <c r="S12" i="9"/>
  <c r="Q15" i="9"/>
  <c r="P18" i="9"/>
  <c r="S31" i="9"/>
  <c r="S39" i="9" s="1"/>
  <c r="Q34" i="9"/>
  <c r="P37" i="9"/>
  <c r="R32" i="9"/>
  <c r="Q35" i="9"/>
  <c r="P38" i="9"/>
  <c r="R19" i="9"/>
  <c r="O35" i="9"/>
  <c r="Q13" i="9"/>
  <c r="Q31" i="9"/>
  <c r="Q36" i="9"/>
  <c r="O13" i="9"/>
  <c r="R16" i="9"/>
  <c r="Q19" i="9"/>
  <c r="O32" i="9"/>
  <c r="R35" i="9"/>
  <c r="O33" i="9"/>
  <c r="R36" i="9"/>
  <c r="P13" i="9"/>
  <c r="P21" i="9" s="1"/>
  <c r="Q14" i="9"/>
  <c r="P32" i="9"/>
  <c r="R14" i="9"/>
  <c r="S19" i="9"/>
  <c r="O38" i="9"/>
  <c r="O14" i="9"/>
  <c r="R17" i="9"/>
  <c r="P36" i="9"/>
  <c r="S15" i="9"/>
  <c r="R33" i="9"/>
  <c r="R15" i="9"/>
  <c r="R34" i="9"/>
  <c r="O15" i="9"/>
  <c r="Q32" i="9"/>
  <c r="Q40" i="9" s="1"/>
  <c r="S38" i="9"/>
  <c r="S14" i="9"/>
  <c r="O18" i="9"/>
  <c r="T18" i="9" s="1"/>
  <c r="S32" i="9"/>
  <c r="O36" i="9"/>
  <c r="T36" i="9" s="1"/>
  <c r="R27" i="7"/>
  <c r="S26" i="7"/>
  <c r="P26" i="7"/>
  <c r="S8" i="7"/>
  <c r="O7" i="7"/>
  <c r="P8" i="7"/>
  <c r="Q26" i="7"/>
  <c r="Q7" i="7"/>
  <c r="P7" i="7"/>
  <c r="O8" i="7"/>
  <c r="S27" i="7"/>
  <c r="O26" i="7"/>
  <c r="O27" i="7"/>
  <c r="R8" i="7"/>
  <c r="Q8" i="7"/>
  <c r="P27" i="7"/>
  <c r="R26" i="7"/>
  <c r="R28" i="7" s="1"/>
  <c r="R7" i="7"/>
  <c r="R9" i="7" s="1"/>
  <c r="Q27" i="7"/>
  <c r="S7" i="7"/>
  <c r="S9" i="7" s="1"/>
  <c r="O35" i="7"/>
  <c r="S38" i="7"/>
  <c r="R36" i="7"/>
  <c r="S36" i="7"/>
  <c r="Q37" i="7"/>
  <c r="O36" i="7"/>
  <c r="P32" i="7"/>
  <c r="Q35" i="7"/>
  <c r="R38" i="7"/>
  <c r="R31" i="7"/>
  <c r="S34" i="7"/>
  <c r="O38" i="7"/>
  <c r="O32" i="7"/>
  <c r="P38" i="7"/>
  <c r="R37" i="7"/>
  <c r="S31" i="7"/>
  <c r="P31" i="7"/>
  <c r="O33" i="7"/>
  <c r="P36" i="7"/>
  <c r="R32" i="7"/>
  <c r="Q32" i="7"/>
  <c r="R35" i="7"/>
  <c r="P35" i="7"/>
  <c r="Q38" i="7"/>
  <c r="Q33" i="7"/>
  <c r="R33" i="7"/>
  <c r="S33" i="7"/>
  <c r="O37" i="7"/>
  <c r="P34" i="7"/>
  <c r="P33" i="7"/>
  <c r="Q36" i="7"/>
  <c r="O31" i="7"/>
  <c r="S32" i="7"/>
  <c r="S40" i="7" s="1"/>
  <c r="S35" i="7"/>
  <c r="Q34" i="7"/>
  <c r="Q31" i="7"/>
  <c r="Q39" i="7" s="1"/>
  <c r="R34" i="7"/>
  <c r="S37" i="7"/>
  <c r="O34" i="7"/>
  <c r="P37" i="7"/>
  <c r="Q19" i="7"/>
  <c r="R12" i="7"/>
  <c r="P18" i="7"/>
  <c r="P14" i="7"/>
  <c r="O13" i="7"/>
  <c r="S17" i="7"/>
  <c r="S13" i="7"/>
  <c r="O15" i="7"/>
  <c r="O12" i="7"/>
  <c r="P17" i="7"/>
  <c r="P13" i="7"/>
  <c r="Q17" i="7"/>
  <c r="O17" i="7"/>
  <c r="S16" i="7"/>
  <c r="S12" i="7"/>
  <c r="O19" i="7"/>
  <c r="O14" i="7"/>
  <c r="R17" i="7"/>
  <c r="R13" i="7"/>
  <c r="Q18" i="7"/>
  <c r="O18" i="7"/>
  <c r="R16" i="7"/>
  <c r="Q12" i="7"/>
  <c r="R18" i="7"/>
  <c r="R14" i="7"/>
  <c r="Q16" i="7"/>
  <c r="O16" i="7"/>
  <c r="P16" i="7"/>
  <c r="P12" i="7"/>
  <c r="Q13" i="7"/>
  <c r="S19" i="7"/>
  <c r="S15" i="7"/>
  <c r="Q15" i="7"/>
  <c r="R19" i="7"/>
  <c r="R15" i="7"/>
  <c r="Q14" i="7"/>
  <c r="P19" i="7"/>
  <c r="P15" i="7"/>
  <c r="S18" i="7"/>
  <c r="S14" i="7"/>
  <c r="N14" i="4"/>
  <c r="O23" i="4"/>
  <c r="N9" i="4"/>
  <c r="Q39" i="9" l="1"/>
  <c r="T15" i="9"/>
  <c r="S20" i="9"/>
  <c r="R39" i="9"/>
  <c r="P20" i="9"/>
  <c r="S40" i="9"/>
  <c r="T14" i="9"/>
  <c r="P40" i="9"/>
  <c r="T33" i="9"/>
  <c r="Q21" i="9"/>
  <c r="P39" i="9"/>
  <c r="T38" i="9"/>
  <c r="T35" i="9"/>
  <c r="R40" i="9"/>
  <c r="T19" i="9"/>
  <c r="T16" i="9"/>
  <c r="T17" i="9"/>
  <c r="R20" i="9"/>
  <c r="Q20" i="9"/>
  <c r="T37" i="9"/>
  <c r="R21" i="9"/>
  <c r="S21" i="9"/>
  <c r="T34" i="9"/>
  <c r="O40" i="9"/>
  <c r="T32" i="9"/>
  <c r="T13" i="9"/>
  <c r="O21" i="9"/>
  <c r="O39" i="9"/>
  <c r="T31" i="9"/>
  <c r="O20" i="9"/>
  <c r="T12" i="9"/>
  <c r="P9" i="7"/>
  <c r="T37" i="7"/>
  <c r="R40" i="7"/>
  <c r="S39" i="7"/>
  <c r="T38" i="7"/>
  <c r="T26" i="7"/>
  <c r="O28" i="7"/>
  <c r="Q9" i="7"/>
  <c r="T34" i="7"/>
  <c r="P40" i="7"/>
  <c r="Q28" i="7"/>
  <c r="P28" i="7"/>
  <c r="T33" i="7"/>
  <c r="R39" i="7"/>
  <c r="T36" i="7"/>
  <c r="T8" i="7"/>
  <c r="S28" i="7"/>
  <c r="Q40" i="7"/>
  <c r="P39" i="7"/>
  <c r="T35" i="7"/>
  <c r="T27" i="7"/>
  <c r="O9" i="7"/>
  <c r="T7" i="7"/>
  <c r="O39" i="7"/>
  <c r="T31" i="7"/>
  <c r="T32" i="7"/>
  <c r="O40" i="7"/>
  <c r="P20" i="7"/>
  <c r="O20" i="7"/>
  <c r="Q20" i="7"/>
  <c r="R21" i="7"/>
  <c r="S20" i="7"/>
  <c r="P21" i="7"/>
  <c r="S21" i="7"/>
  <c r="Q21" i="7"/>
  <c r="R20" i="7"/>
  <c r="O21" i="7"/>
  <c r="T16" i="7"/>
  <c r="T17" i="7"/>
  <c r="T14" i="7"/>
  <c r="T15" i="7"/>
  <c r="T13" i="7"/>
  <c r="T18" i="7"/>
  <c r="T19" i="7"/>
  <c r="B112" i="4"/>
  <c r="B111" i="4"/>
  <c r="B110" i="4"/>
  <c r="B109" i="4"/>
  <c r="B108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Q15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D110" i="4"/>
  <c r="E110" i="4"/>
  <c r="D111" i="4"/>
  <c r="E111" i="4"/>
  <c r="D112" i="4"/>
  <c r="E112" i="4"/>
  <c r="D113" i="4"/>
  <c r="E113" i="4"/>
  <c r="D114" i="4"/>
  <c r="E114" i="4"/>
  <c r="D115" i="4"/>
  <c r="E115" i="4"/>
  <c r="D116" i="4"/>
  <c r="E116" i="4"/>
  <c r="C104" i="4"/>
  <c r="C105" i="4"/>
  <c r="C106" i="4"/>
  <c r="C107" i="4"/>
  <c r="C108" i="4"/>
  <c r="C109" i="4"/>
  <c r="C110" i="4"/>
  <c r="C111" i="4"/>
  <c r="C112" i="4"/>
  <c r="C113" i="4"/>
  <c r="C114" i="4"/>
  <c r="H95" i="4"/>
  <c r="I95" i="4"/>
  <c r="J95" i="4"/>
  <c r="H96" i="4"/>
  <c r="I96" i="4"/>
  <c r="J96" i="4"/>
  <c r="H97" i="4"/>
  <c r="I97" i="4"/>
  <c r="J97" i="4"/>
  <c r="H98" i="4"/>
  <c r="I98" i="4"/>
  <c r="J98" i="4"/>
  <c r="H99" i="4"/>
  <c r="I99" i="4"/>
  <c r="J99" i="4"/>
  <c r="H100" i="4"/>
  <c r="I100" i="4"/>
  <c r="J100" i="4"/>
  <c r="H101" i="4"/>
  <c r="I101" i="4"/>
  <c r="J101" i="4"/>
  <c r="H102" i="4"/>
  <c r="I102" i="4"/>
  <c r="J102" i="4"/>
  <c r="H103" i="4"/>
  <c r="I103" i="4"/>
  <c r="J103" i="4"/>
  <c r="H104" i="4"/>
  <c r="I104" i="4"/>
  <c r="J104" i="4"/>
  <c r="H105" i="4"/>
  <c r="I105" i="4"/>
  <c r="J105" i="4"/>
  <c r="H106" i="4"/>
  <c r="I106" i="4"/>
  <c r="J106" i="4"/>
  <c r="H107" i="4"/>
  <c r="I107" i="4"/>
  <c r="J107" i="4"/>
  <c r="H85" i="4"/>
  <c r="I85" i="4"/>
  <c r="J85" i="4"/>
  <c r="H86" i="4"/>
  <c r="I86" i="4"/>
  <c r="J86" i="4"/>
  <c r="H87" i="4"/>
  <c r="I87" i="4"/>
  <c r="J87" i="4"/>
  <c r="H88" i="4"/>
  <c r="I88" i="4"/>
  <c r="J88" i="4"/>
  <c r="H89" i="4"/>
  <c r="I89" i="4"/>
  <c r="J89" i="4"/>
  <c r="H90" i="4"/>
  <c r="I90" i="4"/>
  <c r="J90" i="4"/>
  <c r="H91" i="4"/>
  <c r="I91" i="4"/>
  <c r="J91" i="4"/>
  <c r="H92" i="4"/>
  <c r="I92" i="4"/>
  <c r="J92" i="4"/>
  <c r="H93" i="4"/>
  <c r="I93" i="4"/>
  <c r="J93" i="4"/>
  <c r="H94" i="4"/>
  <c r="I94" i="4"/>
  <c r="J94" i="4"/>
  <c r="H53" i="4"/>
  <c r="I53" i="4"/>
  <c r="J53" i="4"/>
  <c r="H54" i="4"/>
  <c r="I54" i="4"/>
  <c r="J54" i="4"/>
  <c r="H55" i="4"/>
  <c r="I55" i="4"/>
  <c r="J55" i="4"/>
  <c r="H56" i="4"/>
  <c r="I56" i="4"/>
  <c r="J56" i="4"/>
  <c r="H57" i="4"/>
  <c r="I57" i="4"/>
  <c r="J57" i="4"/>
  <c r="H58" i="4"/>
  <c r="I58" i="4"/>
  <c r="J58" i="4"/>
  <c r="H59" i="4"/>
  <c r="I59" i="4"/>
  <c r="J59" i="4"/>
  <c r="H60" i="4"/>
  <c r="I60" i="4"/>
  <c r="J60" i="4"/>
  <c r="H61" i="4"/>
  <c r="I61" i="4"/>
  <c r="J61" i="4"/>
  <c r="H62" i="4"/>
  <c r="I62" i="4"/>
  <c r="J62" i="4"/>
  <c r="H63" i="4"/>
  <c r="I63" i="4"/>
  <c r="J63" i="4"/>
  <c r="H64" i="4"/>
  <c r="I64" i="4"/>
  <c r="J64" i="4"/>
  <c r="H65" i="4"/>
  <c r="I65" i="4"/>
  <c r="J65" i="4"/>
  <c r="H66" i="4"/>
  <c r="I66" i="4"/>
  <c r="J66" i="4"/>
  <c r="H67" i="4"/>
  <c r="I67" i="4"/>
  <c r="J67" i="4"/>
  <c r="H68" i="4"/>
  <c r="I68" i="4"/>
  <c r="J68" i="4"/>
  <c r="H69" i="4"/>
  <c r="I69" i="4"/>
  <c r="J69" i="4"/>
  <c r="H70" i="4"/>
  <c r="I70" i="4"/>
  <c r="J70" i="4"/>
  <c r="H71" i="4"/>
  <c r="I71" i="4"/>
  <c r="J71" i="4"/>
  <c r="H72" i="4"/>
  <c r="I72" i="4"/>
  <c r="J72" i="4"/>
  <c r="H73" i="4"/>
  <c r="I73" i="4"/>
  <c r="J73" i="4"/>
  <c r="H74" i="4"/>
  <c r="I74" i="4"/>
  <c r="J74" i="4"/>
  <c r="H75" i="4"/>
  <c r="I75" i="4"/>
  <c r="J75" i="4"/>
  <c r="H76" i="4"/>
  <c r="I76" i="4"/>
  <c r="J76" i="4"/>
  <c r="H77" i="4"/>
  <c r="I77" i="4"/>
  <c r="J77" i="4"/>
  <c r="H78" i="4"/>
  <c r="I78" i="4"/>
  <c r="J78" i="4"/>
  <c r="H79" i="4"/>
  <c r="I79" i="4"/>
  <c r="J79" i="4"/>
  <c r="H80" i="4"/>
  <c r="I80" i="4"/>
  <c r="J80" i="4"/>
  <c r="H81" i="4"/>
  <c r="I81" i="4"/>
  <c r="J81" i="4"/>
  <c r="H82" i="4"/>
  <c r="I82" i="4"/>
  <c r="J82" i="4"/>
  <c r="H83" i="4"/>
  <c r="I83" i="4"/>
  <c r="J83" i="4"/>
  <c r="H84" i="4"/>
  <c r="I84" i="4"/>
  <c r="J84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H28" i="4"/>
  <c r="I28" i="4"/>
  <c r="J28" i="4"/>
  <c r="H29" i="4"/>
  <c r="I29" i="4"/>
  <c r="J29" i="4"/>
  <c r="H30" i="4"/>
  <c r="I30" i="4"/>
  <c r="J30" i="4"/>
  <c r="H31" i="4"/>
  <c r="I31" i="4"/>
  <c r="J31" i="4"/>
  <c r="H32" i="4"/>
  <c r="I32" i="4"/>
  <c r="J32" i="4"/>
  <c r="H33" i="4"/>
  <c r="I33" i="4"/>
  <c r="J33" i="4"/>
  <c r="H34" i="4"/>
  <c r="I34" i="4"/>
  <c r="J34" i="4"/>
  <c r="H35" i="4"/>
  <c r="I35" i="4"/>
  <c r="J35" i="4"/>
  <c r="H36" i="4"/>
  <c r="I36" i="4"/>
  <c r="J36" i="4"/>
  <c r="H37" i="4"/>
  <c r="I37" i="4"/>
  <c r="J37" i="4"/>
  <c r="H38" i="4"/>
  <c r="I38" i="4"/>
  <c r="J38" i="4"/>
  <c r="H39" i="4"/>
  <c r="I39" i="4"/>
  <c r="J39" i="4"/>
  <c r="H40" i="4"/>
  <c r="I40" i="4"/>
  <c r="J40" i="4"/>
  <c r="H41" i="4"/>
  <c r="I41" i="4"/>
  <c r="J41" i="4"/>
  <c r="H42" i="4"/>
  <c r="I42" i="4"/>
  <c r="J42" i="4"/>
  <c r="H43" i="4"/>
  <c r="I43" i="4"/>
  <c r="J43" i="4"/>
  <c r="H44" i="4"/>
  <c r="I44" i="4"/>
  <c r="J44" i="4"/>
  <c r="H45" i="4"/>
  <c r="I45" i="4"/>
  <c r="J45" i="4"/>
  <c r="H46" i="4"/>
  <c r="I46" i="4"/>
  <c r="J46" i="4"/>
  <c r="H47" i="4"/>
  <c r="I47" i="4"/>
  <c r="J47" i="4"/>
  <c r="H48" i="4"/>
  <c r="I48" i="4"/>
  <c r="J48" i="4"/>
  <c r="H49" i="4"/>
  <c r="I49" i="4"/>
  <c r="J49" i="4"/>
  <c r="H50" i="4"/>
  <c r="I50" i="4"/>
  <c r="J50" i="4"/>
  <c r="H51" i="4"/>
  <c r="I51" i="4"/>
  <c r="J51" i="4"/>
  <c r="H52" i="4"/>
  <c r="I52" i="4"/>
  <c r="J52" i="4"/>
  <c r="I4" i="4"/>
  <c r="J4" i="4"/>
  <c r="H4" i="4"/>
  <c r="N20" i="4"/>
  <c r="N21" i="4"/>
  <c r="O13" i="4"/>
  <c r="O10" i="4"/>
  <c r="N15" i="4"/>
  <c r="O22" i="4"/>
  <c r="N23" i="4"/>
  <c r="P23" i="4" s="1"/>
  <c r="N11" i="4"/>
  <c r="O16" i="4"/>
  <c r="O15" i="4"/>
  <c r="N10" i="4"/>
  <c r="O18" i="4"/>
  <c r="N16" i="4"/>
  <c r="R9" i="4"/>
  <c r="R19" i="4"/>
  <c r="Q13" i="4"/>
  <c r="Q23" i="4"/>
  <c r="R10" i="4"/>
  <c r="Q18" i="4"/>
  <c r="R18" i="4"/>
  <c r="Q14" i="4"/>
  <c r="Q16" i="4"/>
  <c r="Q20" i="4"/>
  <c r="N12" i="4"/>
  <c r="R12" i="4"/>
  <c r="U31" i="9" l="1"/>
  <c r="O41" i="9"/>
  <c r="U41" i="9" s="1"/>
  <c r="U7" i="7"/>
  <c r="O22" i="9"/>
  <c r="U12" i="9"/>
  <c r="O10" i="7"/>
  <c r="U26" i="7"/>
  <c r="O41" i="7"/>
  <c r="O29" i="7"/>
  <c r="U31" i="7"/>
  <c r="O22" i="7"/>
  <c r="T12" i="7"/>
  <c r="P16" i="4"/>
  <c r="P15" i="4"/>
  <c r="P10" i="4"/>
  <c r="R20" i="4"/>
  <c r="R13" i="4"/>
  <c r="O12" i="4"/>
  <c r="P12" i="4" s="1"/>
  <c r="Q9" i="4"/>
  <c r="Q22" i="4"/>
  <c r="Q11" i="4"/>
  <c r="R15" i="4"/>
  <c r="Q19" i="4"/>
  <c r="N19" i="4"/>
  <c r="O21" i="4"/>
  <c r="P21" i="4" s="1"/>
  <c r="N22" i="4"/>
  <c r="P22" i="4" s="1"/>
  <c r="O14" i="4"/>
  <c r="P14" i="4" s="1"/>
  <c r="N18" i="4"/>
  <c r="P18" i="4" s="1"/>
  <c r="O9" i="4"/>
  <c r="P9" i="4" s="1"/>
  <c r="O17" i="4"/>
  <c r="Q12" i="4"/>
  <c r="Q21" i="4"/>
  <c r="R23" i="4"/>
  <c r="Q10" i="4"/>
  <c r="R21" i="4"/>
  <c r="R16" i="4"/>
  <c r="R11" i="4"/>
  <c r="R22" i="4"/>
  <c r="R14" i="4"/>
  <c r="Q17" i="4"/>
  <c r="O20" i="4"/>
  <c r="P20" i="4" s="1"/>
  <c r="O11" i="4"/>
  <c r="P11" i="4" s="1"/>
  <c r="O19" i="4"/>
  <c r="N13" i="4"/>
  <c r="P13" i="4" s="1"/>
  <c r="N17" i="4"/>
  <c r="R17" i="4"/>
  <c r="U10" i="7" l="1"/>
  <c r="U22" i="9"/>
  <c r="U41" i="7"/>
  <c r="U29" i="7"/>
  <c r="U12" i="7"/>
  <c r="U22" i="7" s="1"/>
  <c r="P17" i="4"/>
  <c r="P19" i="4"/>
  <c r="R24" i="4"/>
  <c r="Q24" i="4"/>
  <c r="N24" i="4"/>
  <c r="O24" i="4"/>
  <c r="P24" i="4" l="1"/>
  <c r="N2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A660CBA3-1AEE-47DF-9429-E30C6DA0288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PW=19028</t>
        </r>
      </text>
    </comment>
    <comment ref="G6" authorId="0" shapeId="0" xr:uid="{0FC8C804-5C27-43D3-A87D-AEC3320FFA39}">
      <text>
        <r>
          <rPr>
            <sz val="20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95120D18-9A7F-435B-9683-5116711D7187}">
      <text>
        <r>
          <rPr>
            <sz val="20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sharedStrings.xml><?xml version="1.0" encoding="utf-8"?>
<sst xmlns="http://schemas.openxmlformats.org/spreadsheetml/2006/main" count="1010" uniqueCount="253">
  <si>
    <t>番号</t>
  </si>
  <si>
    <t>名　前</t>
  </si>
  <si>
    <t>学　年</t>
  </si>
  <si>
    <t>男　女</t>
  </si>
  <si>
    <t>基本</t>
  </si>
  <si>
    <t>型</t>
  </si>
  <si>
    <t>組手</t>
  </si>
  <si>
    <t>ふりがな</t>
  </si>
  <si>
    <t>種目（参加種目に○をつける）</t>
  </si>
  <si>
    <t>　</t>
  </si>
  <si>
    <t>級</t>
  </si>
  <si>
    <t>男</t>
    <phoneticPr fontId="1"/>
  </si>
  <si>
    <t>小</t>
    <phoneticPr fontId="1"/>
  </si>
  <si>
    <t>シニア</t>
    <phoneticPr fontId="1"/>
  </si>
  <si>
    <t>一般</t>
    <phoneticPr fontId="1"/>
  </si>
  <si>
    <t>男</t>
  </si>
  <si>
    <t>団体名</t>
    <phoneticPr fontId="1"/>
  </si>
  <si>
    <t>幼児</t>
    <phoneticPr fontId="1"/>
  </si>
  <si>
    <t>○</t>
  </si>
  <si>
    <t>中</t>
    <phoneticPr fontId="1"/>
  </si>
  <si>
    <t>小</t>
    <phoneticPr fontId="1"/>
  </si>
  <si>
    <t>一般</t>
    <phoneticPr fontId="1"/>
  </si>
  <si>
    <t>シニア</t>
    <phoneticPr fontId="1"/>
  </si>
  <si>
    <t>幼児</t>
    <phoneticPr fontId="1"/>
  </si>
  <si>
    <t>女</t>
    <phoneticPr fontId="1"/>
  </si>
  <si>
    <t>高</t>
    <phoneticPr fontId="1"/>
  </si>
  <si>
    <t>小1</t>
    <phoneticPr fontId="1"/>
  </si>
  <si>
    <t>小2</t>
  </si>
  <si>
    <t>小3</t>
  </si>
  <si>
    <t>小4</t>
  </si>
  <si>
    <t>小5</t>
  </si>
  <si>
    <t>小6</t>
  </si>
  <si>
    <t>中１</t>
    <phoneticPr fontId="1"/>
  </si>
  <si>
    <t>中２</t>
  </si>
  <si>
    <t>中３</t>
  </si>
  <si>
    <t>高1</t>
    <phoneticPr fontId="1"/>
  </si>
  <si>
    <t>高2</t>
  </si>
  <si>
    <t>高3</t>
  </si>
  <si>
    <t>合計</t>
    <phoneticPr fontId="1"/>
  </si>
  <si>
    <t>○</t>
    <phoneticPr fontId="1"/>
  </si>
  <si>
    <t>例</t>
    <phoneticPr fontId="1" type="Hiragana"/>
  </si>
  <si>
    <t>佐倉　太郎</t>
    <phoneticPr fontId="1" type="Hiragana"/>
  </si>
  <si>
    <t>さくら　たろう</t>
    <phoneticPr fontId="1" type="Hiragana"/>
  </si>
  <si>
    <t>小</t>
    <phoneticPr fontId="1"/>
  </si>
  <si>
    <t>中</t>
    <phoneticPr fontId="1"/>
  </si>
  <si>
    <t>高</t>
    <phoneticPr fontId="1"/>
  </si>
  <si>
    <t>ｼﾆｱ</t>
    <phoneticPr fontId="1"/>
  </si>
  <si>
    <t>一般</t>
    <phoneticPr fontId="1"/>
  </si>
  <si>
    <t>○</t>
    <phoneticPr fontId="1"/>
  </si>
  <si>
    <t>幼児</t>
    <phoneticPr fontId="1"/>
  </si>
  <si>
    <t>内有段</t>
    <phoneticPr fontId="1"/>
  </si>
  <si>
    <t>形</t>
    <phoneticPr fontId="1" type="Hiragana"/>
  </si>
  <si>
    <t>新書式 集計用.xls の互換性レポート</t>
  </si>
  <si>
    <t>2014/5/12 22:43 に実行</t>
  </si>
  <si>
    <t>このブックで使用されている次の機能は、以前のバージョンの Excel ではサポートされていません。このブックを以前のバージョンの Excel で開くか、以前のファイル形式で保存すると、それらの機能が失われるか、正常に実行されなくなる可能性があります。</t>
  </si>
  <si>
    <t>機能の大幅な損失</t>
  </si>
  <si>
    <t>出現数</t>
  </si>
  <si>
    <t>バージョン</t>
  </si>
  <si>
    <t>このブック内の一部の関数は、Excel 2007 より前のバージョンでは使用できません。これらの関数が以前のバージョンで再計算されると、現在の計算結果ではなく、#NAME? エラーが返されます。</t>
  </si>
  <si>
    <t>形 集計用'!N9:O9</t>
  </si>
  <si>
    <t>形 集計用'!Q9:R9</t>
  </si>
  <si>
    <t>形 集計用'!N10:O10</t>
  </si>
  <si>
    <t>形 集計用'!Q10:R10</t>
  </si>
  <si>
    <t>形 集計用'!N11:O11</t>
  </si>
  <si>
    <t>形 集計用'!Q11:R11</t>
  </si>
  <si>
    <t>形 集計用'!N12:O12</t>
  </si>
  <si>
    <t>形 集計用'!Q12:R12</t>
  </si>
  <si>
    <t>形 集計用'!N13:O13</t>
  </si>
  <si>
    <t>形 集計用'!Q13:R13</t>
  </si>
  <si>
    <t>形 集計用'!N14:O14</t>
  </si>
  <si>
    <t>形 集計用'!Q14:R14</t>
  </si>
  <si>
    <t>形 集計用'!N15:O15</t>
  </si>
  <si>
    <t>形 集計用'!Q15:R15</t>
  </si>
  <si>
    <t>形 集計用'!N16:O16</t>
  </si>
  <si>
    <t>形 集計用'!Q16:R16</t>
  </si>
  <si>
    <t>形 集計用'!N17:O17</t>
  </si>
  <si>
    <t>形 集計用'!Q17:R17</t>
  </si>
  <si>
    <t>形 集計用'!N18:O18</t>
  </si>
  <si>
    <t>形 集計用'!Q18:R18</t>
  </si>
  <si>
    <t>形 集計用'!N19:O19</t>
  </si>
  <si>
    <t>形 集計用'!Q19:R19</t>
  </si>
  <si>
    <t>形 集計用'!N20:O20</t>
  </si>
  <si>
    <t>形 集計用'!Q20:R20</t>
  </si>
  <si>
    <t>形 集計用'!N21:O21</t>
  </si>
  <si>
    <t>形 集計用'!Q21:R21</t>
  </si>
  <si>
    <t>形 集計用'!N22:O22</t>
  </si>
  <si>
    <t>形 集計用'!Q22:R22</t>
  </si>
  <si>
    <t>形 集計用'!N23:O23</t>
  </si>
  <si>
    <t>形 集計用'!Q23:R23</t>
  </si>
  <si>
    <t>Excel 97-2003</t>
  </si>
  <si>
    <t>組手 集計用 '!N9:O9</t>
  </si>
  <si>
    <t>組手 集計用 '!Q9:R9</t>
  </si>
  <si>
    <t>組手 集計用 '!N10:O10</t>
  </si>
  <si>
    <t>組手 集計用 '!Q10:R10</t>
  </si>
  <si>
    <t>組手 集計用 '!N11:O11</t>
  </si>
  <si>
    <t>組手 集計用 '!Q11:R11</t>
  </si>
  <si>
    <t>組手 集計用 '!N12:O12</t>
  </si>
  <si>
    <t>組手 集計用 '!Q12:R12</t>
  </si>
  <si>
    <t>組手 集計用 '!N13:O13</t>
  </si>
  <si>
    <t>組手 集計用 '!Q13:R13</t>
  </si>
  <si>
    <t>組手 集計用 '!N14:O14</t>
  </si>
  <si>
    <t>組手 集計用 '!Q14:R14</t>
  </si>
  <si>
    <t>組手 集計用 '!N15:O15</t>
  </si>
  <si>
    <t>組手 集計用 '!Q15:R15</t>
  </si>
  <si>
    <t>組手 集計用 '!N16:O16</t>
  </si>
  <si>
    <t>組手 集計用 '!Q16:R16</t>
  </si>
  <si>
    <t>組手 集計用 '!N17:O17</t>
  </si>
  <si>
    <t>組手 集計用 '!Q17:R17</t>
  </si>
  <si>
    <t>組手 集計用 '!N18:O18</t>
  </si>
  <si>
    <t>組手 集計用 '!Q18:R18</t>
  </si>
  <si>
    <t>組手 集計用 '!N19:O19</t>
  </si>
  <si>
    <t>組手 集計用 '!Q19:R19</t>
  </si>
  <si>
    <t>組手 集計用 '!N20:O20</t>
  </si>
  <si>
    <t>組手 集計用 '!Q20:R20</t>
  </si>
  <si>
    <t>組手 集計用 '!N21:O21</t>
  </si>
  <si>
    <t>組手 集計用 '!Q21:R21</t>
  </si>
  <si>
    <t>組手 集計用 '!N22:O22</t>
  </si>
  <si>
    <t>組手 集計用 '!Q22:R22</t>
  </si>
  <si>
    <t>組手 集計用 '!N23:O23</t>
  </si>
  <si>
    <t>組手 集計用 '!Q23:R23</t>
  </si>
  <si>
    <t>このブック内の一部のセルには、他のワークシートの値を参照するデータ入力規則が設定されています。このようなデータ入力規則は保存されません。</t>
  </si>
  <si>
    <t>選手申込書'!D12:D112</t>
  </si>
  <si>
    <t>確認</t>
    <phoneticPr fontId="1"/>
  </si>
  <si>
    <t>形</t>
    <phoneticPr fontId="1" type="Hiragana"/>
  </si>
  <si>
    <t>組手</t>
    <phoneticPr fontId="1" type="Hiragana"/>
  </si>
  <si>
    <t/>
  </si>
  <si>
    <t>参加者合計</t>
    <phoneticPr fontId="1" type="Hiragana"/>
  </si>
  <si>
    <t>②
ふりがな</t>
    <phoneticPr fontId="1" type="Hiragana"/>
  </si>
  <si>
    <t>【第12回】千葉県空手道親善大会 参加申込書</t>
    <rPh sb="17" eb="22">
      <t>サンカモウシコミショ</t>
    </rPh>
    <phoneticPr fontId="1"/>
  </si>
  <si>
    <t>支部・団体名</t>
    <rPh sb="0" eb="2">
      <t>しぶ</t>
    </rPh>
    <phoneticPr fontId="1" type="Hiragana"/>
  </si>
  <si>
    <t>①
氏名</t>
    <rPh sb="2" eb="4">
      <t>しめい</t>
    </rPh>
    <phoneticPr fontId="1" type="Hiragana"/>
  </si>
  <si>
    <t>③
性別</t>
    <rPh sb="2" eb="4">
      <t>せいべつ</t>
    </rPh>
    <phoneticPr fontId="1" type="Hiragana"/>
  </si>
  <si>
    <t>④
現学年</t>
    <rPh sb="2" eb="3">
      <t>ゲン</t>
    </rPh>
    <rPh sb="3" eb="5">
      <t>ガクネン</t>
    </rPh>
    <phoneticPr fontId="1"/>
  </si>
  <si>
    <t>⑤
出場学年区分</t>
    <rPh sb="2" eb="4">
      <t>シュツジョウ</t>
    </rPh>
    <rPh sb="4" eb="8">
      <t>ガクネンクブン</t>
    </rPh>
    <phoneticPr fontId="1"/>
  </si>
  <si>
    <t>⑥
現級</t>
    <rPh sb="2" eb="3">
      <t>げん</t>
    </rPh>
    <rPh sb="3" eb="4">
      <t>きゅう</t>
    </rPh>
    <phoneticPr fontId="1" type="Hiragana"/>
  </si>
  <si>
    <t>⑦
出場カテゴリー</t>
    <rPh sb="2" eb="4">
      <t>しゅつじょう</t>
    </rPh>
    <phoneticPr fontId="1" type="Hiragana"/>
  </si>
  <si>
    <t>⑧ 参加種目</t>
    <rPh sb="2" eb="4">
      <t>さんか</t>
    </rPh>
    <phoneticPr fontId="1" type="Hiragana"/>
  </si>
  <si>
    <t>男</t>
    <rPh sb="0" eb="1">
      <t>オトコ</t>
    </rPh>
    <phoneticPr fontId="1"/>
  </si>
  <si>
    <t>女</t>
    <rPh sb="0" eb="1">
      <t>オンナ</t>
    </rPh>
    <phoneticPr fontId="1"/>
  </si>
  <si>
    <t>幼年</t>
    <rPh sb="0" eb="2">
      <t>ヨウネン</t>
    </rPh>
    <phoneticPr fontId="1"/>
  </si>
  <si>
    <t>小学1年</t>
    <rPh sb="0" eb="2">
      <t>ショウガク</t>
    </rPh>
    <rPh sb="3" eb="4">
      <t>ネン</t>
    </rPh>
    <phoneticPr fontId="1"/>
  </si>
  <si>
    <t>小学2年</t>
    <rPh sb="0" eb="2">
      <t>ショウガク</t>
    </rPh>
    <rPh sb="3" eb="4">
      <t>ネン</t>
    </rPh>
    <phoneticPr fontId="1"/>
  </si>
  <si>
    <t>小学3年</t>
    <rPh sb="0" eb="2">
      <t>ショウガク</t>
    </rPh>
    <rPh sb="3" eb="4">
      <t>ネン</t>
    </rPh>
    <phoneticPr fontId="1"/>
  </si>
  <si>
    <t>小学4年</t>
    <rPh sb="0" eb="2">
      <t>ショウガク</t>
    </rPh>
    <rPh sb="3" eb="4">
      <t>ネン</t>
    </rPh>
    <phoneticPr fontId="1"/>
  </si>
  <si>
    <t>小学5年</t>
    <rPh sb="0" eb="2">
      <t>ショウガク</t>
    </rPh>
    <rPh sb="3" eb="4">
      <t>ネン</t>
    </rPh>
    <phoneticPr fontId="1"/>
  </si>
  <si>
    <t>小学6年</t>
    <rPh sb="0" eb="2">
      <t>ショウガク</t>
    </rPh>
    <rPh sb="3" eb="4">
      <t>ネン</t>
    </rPh>
    <phoneticPr fontId="1"/>
  </si>
  <si>
    <t>中学生</t>
    <rPh sb="0" eb="3">
      <t>チュウガクセイ</t>
    </rPh>
    <phoneticPr fontId="1"/>
  </si>
  <si>
    <t>高校生以上</t>
    <rPh sb="0" eb="5">
      <t>コウコウセイイジョウ</t>
    </rPh>
    <phoneticPr fontId="1"/>
  </si>
  <si>
    <t>小学1・2年</t>
    <rPh sb="5" eb="6">
      <t>ネン</t>
    </rPh>
    <phoneticPr fontId="1"/>
  </si>
  <si>
    <t>小学3・4年</t>
    <rPh sb="5" eb="6">
      <t>ネン</t>
    </rPh>
    <phoneticPr fontId="1"/>
  </si>
  <si>
    <t>小学5・6年</t>
    <rPh sb="0" eb="2">
      <t>ショウガク</t>
    </rPh>
    <rPh sb="5" eb="6">
      <t>ネン</t>
    </rPh>
    <phoneticPr fontId="1"/>
  </si>
  <si>
    <t>中学生</t>
    <rPh sb="0" eb="2">
      <t>チュウガク</t>
    </rPh>
    <rPh sb="2" eb="3">
      <t>セイ</t>
    </rPh>
    <phoneticPr fontId="1"/>
  </si>
  <si>
    <t>高校生以上</t>
    <rPh sb="0" eb="3">
      <t>コウコウセイ</t>
    </rPh>
    <rPh sb="3" eb="5">
      <t>イジョウ</t>
    </rPh>
    <phoneticPr fontId="1"/>
  </si>
  <si>
    <t>仮1</t>
    <rPh sb="0" eb="1">
      <t>カリ</t>
    </rPh>
    <phoneticPr fontId="1"/>
  </si>
  <si>
    <t>仮2</t>
    <rPh sb="0" eb="1">
      <t>カリ</t>
    </rPh>
    <phoneticPr fontId="1"/>
  </si>
  <si>
    <t>仮3</t>
    <rPh sb="0" eb="1">
      <t>カリ</t>
    </rPh>
    <phoneticPr fontId="1"/>
  </si>
  <si>
    <t>仮4</t>
    <rPh sb="0" eb="1">
      <t>カリ</t>
    </rPh>
    <phoneticPr fontId="1"/>
  </si>
  <si>
    <t>仮5</t>
    <rPh sb="0" eb="1">
      <t>カリ</t>
    </rPh>
    <phoneticPr fontId="1"/>
  </si>
  <si>
    <t>仮6</t>
    <rPh sb="0" eb="1">
      <t>カリ</t>
    </rPh>
    <phoneticPr fontId="1"/>
  </si>
  <si>
    <t>仮7</t>
    <rPh sb="0" eb="1">
      <t>カリ</t>
    </rPh>
    <phoneticPr fontId="1"/>
  </si>
  <si>
    <t>仮8</t>
    <rPh sb="0" eb="1">
      <t>カリ</t>
    </rPh>
    <phoneticPr fontId="1"/>
  </si>
  <si>
    <t>仮9</t>
    <rPh sb="0" eb="1">
      <t>カリ</t>
    </rPh>
    <phoneticPr fontId="1"/>
  </si>
  <si>
    <t>無</t>
    <rPh sb="0" eb="1">
      <t>ム</t>
    </rPh>
    <phoneticPr fontId="1"/>
  </si>
  <si>
    <t>仮10</t>
    <rPh sb="0" eb="1">
      <t>カリ</t>
    </rPh>
    <phoneticPr fontId="1"/>
  </si>
  <si>
    <t>初級</t>
    <rPh sb="0" eb="2">
      <t>ショキュウ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</si>
  <si>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</si>
  <si>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</si>
  <si>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最上級</t>
    <rPh sb="0" eb="3">
      <t>サイジョウキュウ</t>
    </rPh>
    <phoneticPr fontId="1"/>
  </si>
  <si>
    <t>超最上級</t>
    <rPh sb="0" eb="4">
      <t>チョウサイジョウキュウ</t>
    </rPh>
    <phoneticPr fontId="1"/>
  </si>
  <si>
    <t>〇</t>
    <phoneticPr fontId="1"/>
  </si>
  <si>
    <t>野田支部</t>
    <rPh sb="0" eb="2">
      <t>ノダ</t>
    </rPh>
    <rPh sb="2" eb="4">
      <t>シブ</t>
    </rPh>
    <phoneticPr fontId="1"/>
  </si>
  <si>
    <t>（野）</t>
    <rPh sb="1" eb="2">
      <t>ノ</t>
    </rPh>
    <phoneticPr fontId="1"/>
  </si>
  <si>
    <t>袖ケ浦支部</t>
    <rPh sb="0" eb="3">
      <t>ソデガウラ</t>
    </rPh>
    <rPh sb="3" eb="5">
      <t>シブ</t>
    </rPh>
    <phoneticPr fontId="1"/>
  </si>
  <si>
    <t>（袖）</t>
    <rPh sb="1" eb="2">
      <t>ソデ</t>
    </rPh>
    <phoneticPr fontId="1"/>
  </si>
  <si>
    <t>酒々井支部</t>
    <rPh sb="0" eb="3">
      <t>シスイ</t>
    </rPh>
    <rPh sb="3" eb="5">
      <t>シブ</t>
    </rPh>
    <phoneticPr fontId="1"/>
  </si>
  <si>
    <t>（酒）</t>
    <rPh sb="1" eb="2">
      <t>サケ</t>
    </rPh>
    <phoneticPr fontId="1"/>
  </si>
  <si>
    <t>大日支部</t>
    <rPh sb="0" eb="2">
      <t>ダイニチ</t>
    </rPh>
    <rPh sb="2" eb="4">
      <t>シブ</t>
    </rPh>
    <phoneticPr fontId="1"/>
  </si>
  <si>
    <t>（大日）</t>
    <rPh sb="1" eb="2">
      <t>ダイ</t>
    </rPh>
    <rPh sb="2" eb="3">
      <t>ニチ</t>
    </rPh>
    <phoneticPr fontId="1"/>
  </si>
  <si>
    <t>花見川支部</t>
    <rPh sb="0" eb="3">
      <t>ハナミガワ</t>
    </rPh>
    <rPh sb="3" eb="5">
      <t>シブ</t>
    </rPh>
    <phoneticPr fontId="1"/>
  </si>
  <si>
    <t>（花）</t>
    <rPh sb="1" eb="2">
      <t>ハナ</t>
    </rPh>
    <phoneticPr fontId="1"/>
  </si>
  <si>
    <t>千葉中央支部</t>
    <rPh sb="0" eb="2">
      <t>チバ</t>
    </rPh>
    <rPh sb="2" eb="4">
      <t>チュウオウ</t>
    </rPh>
    <rPh sb="4" eb="6">
      <t>シブ</t>
    </rPh>
    <phoneticPr fontId="1"/>
  </si>
  <si>
    <t>（千中）</t>
    <rPh sb="1" eb="3">
      <t>センチュウ</t>
    </rPh>
    <phoneticPr fontId="1"/>
  </si>
  <si>
    <t>市川支部</t>
    <rPh sb="0" eb="2">
      <t>イチカワ</t>
    </rPh>
    <rPh sb="2" eb="4">
      <t>シブ</t>
    </rPh>
    <phoneticPr fontId="1"/>
  </si>
  <si>
    <t>（市川）</t>
    <rPh sb="1" eb="3">
      <t>イチカワ</t>
    </rPh>
    <phoneticPr fontId="1"/>
  </si>
  <si>
    <t>市原支部</t>
    <rPh sb="0" eb="2">
      <t>イチハラ</t>
    </rPh>
    <rPh sb="2" eb="3">
      <t>シ</t>
    </rPh>
    <rPh sb="3" eb="4">
      <t>ブ</t>
    </rPh>
    <phoneticPr fontId="1"/>
  </si>
  <si>
    <t>（市原）</t>
    <rPh sb="1" eb="3">
      <t>イチハラ</t>
    </rPh>
    <phoneticPr fontId="1"/>
  </si>
  <si>
    <t>千葉南支部</t>
    <rPh sb="0" eb="2">
      <t>チバ</t>
    </rPh>
    <rPh sb="2" eb="3">
      <t>ミナミ</t>
    </rPh>
    <rPh sb="3" eb="5">
      <t>シブ</t>
    </rPh>
    <phoneticPr fontId="1"/>
  </si>
  <si>
    <t>（千南）</t>
    <rPh sb="1" eb="2">
      <t>セン</t>
    </rPh>
    <rPh sb="2" eb="3">
      <t>ミナミ</t>
    </rPh>
    <phoneticPr fontId="1"/>
  </si>
  <si>
    <t>大網支部</t>
    <rPh sb="0" eb="2">
      <t>オオアミ</t>
    </rPh>
    <rPh sb="2" eb="4">
      <t>シブ</t>
    </rPh>
    <phoneticPr fontId="1"/>
  </si>
  <si>
    <t>（大網）</t>
    <rPh sb="1" eb="3">
      <t>オオアミ</t>
    </rPh>
    <phoneticPr fontId="1"/>
  </si>
  <si>
    <t>北総支部</t>
    <rPh sb="0" eb="2">
      <t>ホクソウ</t>
    </rPh>
    <rPh sb="2" eb="4">
      <t>シブ</t>
    </rPh>
    <phoneticPr fontId="1"/>
  </si>
  <si>
    <t>（北）</t>
    <rPh sb="1" eb="2">
      <t>キタ</t>
    </rPh>
    <phoneticPr fontId="1"/>
  </si>
  <si>
    <t>京葉支部</t>
    <rPh sb="0" eb="2">
      <t>ケイヨウ</t>
    </rPh>
    <rPh sb="2" eb="4">
      <t>シブ</t>
    </rPh>
    <phoneticPr fontId="1"/>
  </si>
  <si>
    <t>（京）</t>
    <rPh sb="1" eb="2">
      <t>キョウ</t>
    </rPh>
    <phoneticPr fontId="1"/>
  </si>
  <si>
    <t>船橋支部</t>
    <rPh sb="0" eb="2">
      <t>フナバシ</t>
    </rPh>
    <rPh sb="2" eb="4">
      <t>シブ</t>
    </rPh>
    <phoneticPr fontId="1"/>
  </si>
  <si>
    <t>（船）</t>
    <rPh sb="1" eb="2">
      <t>フネ</t>
    </rPh>
    <phoneticPr fontId="1"/>
  </si>
  <si>
    <t>大敬塾</t>
    <rPh sb="0" eb="1">
      <t>ダイ</t>
    </rPh>
    <rPh sb="1" eb="2">
      <t>ウヤマ</t>
    </rPh>
    <rPh sb="2" eb="3">
      <t>ジュク</t>
    </rPh>
    <phoneticPr fontId="1"/>
  </si>
  <si>
    <t>（大敬）</t>
    <rPh sb="1" eb="2">
      <t>ダイ</t>
    </rPh>
    <rPh sb="2" eb="3">
      <t>ウヤマ</t>
    </rPh>
    <phoneticPr fontId="1"/>
  </si>
  <si>
    <t>佐倉南支部</t>
    <rPh sb="0" eb="2">
      <t>サクラ</t>
    </rPh>
    <rPh sb="2" eb="3">
      <t>ミナミ</t>
    </rPh>
    <rPh sb="3" eb="5">
      <t>シブ</t>
    </rPh>
    <phoneticPr fontId="1"/>
  </si>
  <si>
    <t>（佐南）</t>
    <rPh sb="1" eb="3">
      <t>サナン</t>
    </rPh>
    <phoneticPr fontId="1"/>
  </si>
  <si>
    <t>佐倉支部</t>
    <rPh sb="0" eb="2">
      <t>サクラ</t>
    </rPh>
    <rPh sb="2" eb="4">
      <t>シブ</t>
    </rPh>
    <phoneticPr fontId="1"/>
  </si>
  <si>
    <t>（佐倉）</t>
    <rPh sb="1" eb="3">
      <t>サクラ</t>
    </rPh>
    <phoneticPr fontId="1"/>
  </si>
  <si>
    <t>富里支部</t>
    <rPh sb="0" eb="2">
      <t>トミサト</t>
    </rPh>
    <rPh sb="2" eb="4">
      <t>シブ</t>
    </rPh>
    <phoneticPr fontId="1"/>
  </si>
  <si>
    <t>（富）</t>
    <rPh sb="1" eb="2">
      <t>トミ</t>
    </rPh>
    <phoneticPr fontId="1"/>
  </si>
  <si>
    <t>津田沼支部</t>
    <rPh sb="0" eb="3">
      <t>ツダヌマ</t>
    </rPh>
    <rPh sb="3" eb="5">
      <t>シブ</t>
    </rPh>
    <phoneticPr fontId="1"/>
  </si>
  <si>
    <t>（津）</t>
    <rPh sb="1" eb="2">
      <t>ツ</t>
    </rPh>
    <phoneticPr fontId="1"/>
  </si>
  <si>
    <t>市原市役所</t>
    <rPh sb="0" eb="2">
      <t>イチハラ</t>
    </rPh>
    <rPh sb="2" eb="3">
      <t>シ</t>
    </rPh>
    <rPh sb="3" eb="5">
      <t>ヤクショ</t>
    </rPh>
    <phoneticPr fontId="1"/>
  </si>
  <si>
    <t>（市役）</t>
    <rPh sb="1" eb="2">
      <t>シ</t>
    </rPh>
    <rPh sb="2" eb="3">
      <t>ヤク</t>
    </rPh>
    <phoneticPr fontId="1"/>
  </si>
  <si>
    <t>習空館</t>
    <rPh sb="0" eb="1">
      <t>ナライ</t>
    </rPh>
    <rPh sb="1" eb="2">
      <t>ソラ</t>
    </rPh>
    <rPh sb="2" eb="3">
      <t>カン</t>
    </rPh>
    <phoneticPr fontId="1"/>
  </si>
  <si>
    <t>（習）</t>
    <rPh sb="1" eb="2">
      <t>ナライ</t>
    </rPh>
    <phoneticPr fontId="1"/>
  </si>
  <si>
    <t>メガロス柏</t>
    <rPh sb="4" eb="5">
      <t>カシワ</t>
    </rPh>
    <phoneticPr fontId="1"/>
  </si>
  <si>
    <t>（メガ）</t>
    <phoneticPr fontId="1"/>
  </si>
  <si>
    <t>流山誠空会</t>
    <rPh sb="0" eb="1">
      <t>ナガ</t>
    </rPh>
    <rPh sb="1" eb="2">
      <t>ヤマ</t>
    </rPh>
    <rPh sb="2" eb="3">
      <t>マコト</t>
    </rPh>
    <rPh sb="3" eb="4">
      <t>ソラ</t>
    </rPh>
    <rPh sb="4" eb="5">
      <t>カイ</t>
    </rPh>
    <phoneticPr fontId="1"/>
  </si>
  <si>
    <t>（流誠）</t>
    <rPh sb="1" eb="2">
      <t>ナガ</t>
    </rPh>
    <rPh sb="2" eb="3">
      <t>マコト</t>
    </rPh>
    <phoneticPr fontId="1"/>
  </si>
  <si>
    <t>勝輝塾</t>
    <rPh sb="0" eb="1">
      <t>カツ</t>
    </rPh>
    <rPh sb="1" eb="2">
      <t>カガヤ</t>
    </rPh>
    <rPh sb="2" eb="3">
      <t>ジュク</t>
    </rPh>
    <phoneticPr fontId="1"/>
  </si>
  <si>
    <t>（勝輝）</t>
    <rPh sb="1" eb="2">
      <t>カツ</t>
    </rPh>
    <rPh sb="2" eb="3">
      <t>カガヤ</t>
    </rPh>
    <phoneticPr fontId="1"/>
  </si>
  <si>
    <t>辰巳台支部</t>
    <rPh sb="0" eb="2">
      <t>タツミ</t>
    </rPh>
    <rPh sb="2" eb="3">
      <t>ダイ</t>
    </rPh>
    <rPh sb="3" eb="5">
      <t>シブ</t>
    </rPh>
    <phoneticPr fontId="1"/>
  </si>
  <si>
    <t>（辰巳）</t>
    <rPh sb="1" eb="3">
      <t>タツミ</t>
    </rPh>
    <phoneticPr fontId="1"/>
  </si>
  <si>
    <t>平埜山支部</t>
    <rPh sb="0" eb="1">
      <t>ヘイ</t>
    </rPh>
    <rPh sb="1" eb="2">
      <t>ヤ</t>
    </rPh>
    <rPh sb="2" eb="3">
      <t>ヤマ</t>
    </rPh>
    <rPh sb="3" eb="5">
      <t>シブ</t>
    </rPh>
    <phoneticPr fontId="1"/>
  </si>
  <si>
    <t>（平埜）</t>
    <rPh sb="1" eb="2">
      <t>ヘイ</t>
    </rPh>
    <rPh sb="2" eb="3">
      <t>ヤ</t>
    </rPh>
    <phoneticPr fontId="1"/>
  </si>
  <si>
    <t>木更津支部</t>
    <rPh sb="0" eb="3">
      <t>キサラヅ</t>
    </rPh>
    <rPh sb="3" eb="5">
      <t>シブ</t>
    </rPh>
    <phoneticPr fontId="1"/>
  </si>
  <si>
    <t>（木更）</t>
    <rPh sb="1" eb="2">
      <t>キ</t>
    </rPh>
    <rPh sb="2" eb="3">
      <t>サラ</t>
    </rPh>
    <phoneticPr fontId="1"/>
  </si>
  <si>
    <t>千葉工業大学</t>
    <rPh sb="0" eb="2">
      <t>チバ</t>
    </rPh>
    <rPh sb="2" eb="4">
      <t>コウギョウ</t>
    </rPh>
    <rPh sb="4" eb="6">
      <t>ダイガク</t>
    </rPh>
    <phoneticPr fontId="1"/>
  </si>
  <si>
    <t>（千工）</t>
    <rPh sb="1" eb="2">
      <t>セン</t>
    </rPh>
    <rPh sb="2" eb="3">
      <t>コウ</t>
    </rPh>
    <phoneticPr fontId="1"/>
  </si>
  <si>
    <t>拓大紅陵高校</t>
    <rPh sb="0" eb="2">
      <t>タクダイ</t>
    </rPh>
    <rPh sb="2" eb="3">
      <t>ベニ</t>
    </rPh>
    <rPh sb="3" eb="4">
      <t>リョウ</t>
    </rPh>
    <rPh sb="4" eb="6">
      <t>コウコウ</t>
    </rPh>
    <phoneticPr fontId="1"/>
  </si>
  <si>
    <t>（紅陵）</t>
    <rPh sb="1" eb="2">
      <t>ベニ</t>
    </rPh>
    <rPh sb="2" eb="3">
      <t>リョウ</t>
    </rPh>
    <phoneticPr fontId="1"/>
  </si>
  <si>
    <t>茂原支部</t>
    <rPh sb="0" eb="2">
      <t>モバラ</t>
    </rPh>
    <rPh sb="2" eb="4">
      <t>シブ</t>
    </rPh>
    <phoneticPr fontId="1"/>
  </si>
  <si>
    <t>（茂原）</t>
    <rPh sb="1" eb="3">
      <t>モバラ</t>
    </rPh>
    <phoneticPr fontId="1"/>
  </si>
  <si>
    <t>こてはし台支部</t>
    <rPh sb="4" eb="5">
      <t>ダイ</t>
    </rPh>
    <rPh sb="5" eb="7">
      <t>シブ</t>
    </rPh>
    <phoneticPr fontId="1"/>
  </si>
  <si>
    <t>（こて）</t>
    <phoneticPr fontId="1"/>
  </si>
  <si>
    <t>稲毛支部</t>
    <rPh sb="0" eb="2">
      <t>イナゲ</t>
    </rPh>
    <rPh sb="2" eb="4">
      <t>シブ</t>
    </rPh>
    <phoneticPr fontId="1"/>
  </si>
  <si>
    <t>（稲）</t>
    <rPh sb="1" eb="2">
      <t>イネ</t>
    </rPh>
    <phoneticPr fontId="1"/>
  </si>
  <si>
    <t>支部・団体名</t>
    <rPh sb="0" eb="2">
      <t>しぶ</t>
    </rPh>
    <rPh sb="3" eb="6">
      <t>だんたいめい</t>
    </rPh>
    <phoneticPr fontId="1" type="Hiragana"/>
  </si>
  <si>
    <t>正式名称</t>
    <rPh sb="0" eb="4">
      <t>セイシキメイショウ</t>
    </rPh>
    <phoneticPr fontId="1"/>
  </si>
  <si>
    <t>略称</t>
    <rPh sb="0" eb="2">
      <t>リャクショウ</t>
    </rPh>
    <phoneticPr fontId="1"/>
  </si>
  <si>
    <t>担当者</t>
    <rPh sb="0" eb="3">
      <t>たんとうしゃ</t>
    </rPh>
    <phoneticPr fontId="1" type="Hiragana"/>
  </si>
  <si>
    <t>電話</t>
    <phoneticPr fontId="1" type="Hiragana"/>
  </si>
  <si>
    <t>担当者住所</t>
    <rPh sb="0" eb="3">
      <t>たんとうしゃ</t>
    </rPh>
    <rPh sb="3" eb="5">
      <t>じゅうしょ</t>
    </rPh>
    <phoneticPr fontId="1" type="Hiragana"/>
  </si>
  <si>
    <t>FAX</t>
    <phoneticPr fontId="1" type="Hiragana"/>
  </si>
  <si>
    <t>【男女共通】</t>
    <rPh sb="1" eb="3">
      <t>ダンジョ</t>
    </rPh>
    <rPh sb="3" eb="5">
      <t>キョウツウ</t>
    </rPh>
    <phoneticPr fontId="1"/>
  </si>
  <si>
    <t>【男女別】</t>
    <rPh sb="1" eb="3">
      <t>ダンジョ</t>
    </rPh>
    <rPh sb="3" eb="4">
      <t>ベツ</t>
    </rPh>
    <phoneticPr fontId="1"/>
  </si>
  <si>
    <t>小計</t>
    <rPh sb="0" eb="2">
      <t>ショウケイ</t>
    </rPh>
    <phoneticPr fontId="1"/>
  </si>
  <si>
    <t>出場学年</t>
    <rPh sb="0" eb="2">
      <t>シュツジョウ</t>
    </rPh>
    <rPh sb="2" eb="4">
      <t>ガクネン</t>
    </rPh>
    <phoneticPr fontId="1"/>
  </si>
  <si>
    <t>出場部</t>
    <rPh sb="0" eb="3">
      <t>シュツジョウブ</t>
    </rPh>
    <phoneticPr fontId="1"/>
  </si>
  <si>
    <t>←この表の集計</t>
    <rPh sb="3" eb="4">
      <t>ヒョウ</t>
    </rPh>
    <rPh sb="5" eb="7">
      <t>シュウケイ</t>
    </rPh>
    <phoneticPr fontId="1"/>
  </si>
  <si>
    <t>合計</t>
    <rPh sb="0" eb="2">
      <t>ゴウケイ</t>
    </rPh>
    <phoneticPr fontId="1"/>
  </si>
  <si>
    <t>選手申込表の集計</t>
    <rPh sb="0" eb="5">
      <t>センシュモウシコミヒョウ</t>
    </rPh>
    <rPh sb="6" eb="8">
      <t>シュウケイ</t>
    </rPh>
    <phoneticPr fontId="1"/>
  </si>
  <si>
    <t>⑤
現級</t>
    <rPh sb="2" eb="3">
      <t>げん</t>
    </rPh>
    <rPh sb="3" eb="4">
      <t>きゅう</t>
    </rPh>
    <phoneticPr fontId="1" type="Hiragana"/>
  </si>
  <si>
    <t>⑥
出場学年区分</t>
    <rPh sb="2" eb="4">
      <t>シュツジョウ</t>
    </rPh>
    <rPh sb="4" eb="8">
      <t>ガクネンクブン</t>
    </rPh>
    <phoneticPr fontId="1"/>
  </si>
  <si>
    <t>申し込み期限</t>
    <rPh sb="0" eb="1">
      <t>もう</t>
    </rPh>
    <rPh sb="2" eb="3">
      <t>こ</t>
    </rPh>
    <rPh sb="4" eb="6">
      <t>きげん</t>
    </rPh>
    <phoneticPr fontId="1" type="Hiragana"/>
  </si>
  <si>
    <t>残り</t>
    <rPh sb="0" eb="1">
      <t>のこ</t>
    </rPh>
    <phoneticPr fontId="1" type="Hiragana"/>
  </si>
  <si>
    <t>日</t>
    <rPh sb="0" eb="1">
      <t>にち</t>
    </rPh>
    <phoneticPr fontId="1" type="Hiragana"/>
  </si>
  <si>
    <t>今日</t>
    <rPh sb="0" eb="2">
      <t>きょう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</si>
</sst>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2"/>
      <color theme="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indexed="81"/>
      <name val="MS P ゴシック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20"/>
      <name val="HG丸ｺﾞｼｯｸM-PRO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theme="9" tint="0.80001220740379042"/>
        </stop>
        <stop position="1">
          <color theme="0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18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0" fillId="0" borderId="53" xfId="0" applyBorder="1" applyAlignment="1">
      <alignment horizontal="center" vertical="top" wrapText="1"/>
    </xf>
    <xf numFmtId="0" fontId="24" fillId="0" borderId="0" xfId="43" quotePrefix="1" applyNumberFormat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24" fillId="0" borderId="54" xfId="43" quotePrefix="1" applyNumberFormat="1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3" fillId="0" borderId="66" xfId="0" applyFont="1" applyBorder="1" applyAlignment="1" applyProtection="1">
      <alignment vertical="center"/>
      <protection locked="0"/>
    </xf>
    <xf numFmtId="0" fontId="3" fillId="0" borderId="67" xfId="0" applyFont="1" applyBorder="1" applyAlignment="1" applyProtection="1">
      <alignment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24" borderId="57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0" xfId="0" applyFont="1" applyBorder="1" applyAlignment="1" applyProtection="1">
      <alignment vertical="center"/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3" fillId="0" borderId="62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33" fillId="0" borderId="0" xfId="0" applyFont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27" fillId="0" borderId="71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30" fillId="29" borderId="22" xfId="0" applyFont="1" applyFill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24" borderId="22" xfId="0" applyFont="1" applyFill="1" applyBorder="1" applyAlignment="1">
      <alignment horizontal="center" vertical="center"/>
    </xf>
    <xf numFmtId="0" fontId="28" fillId="28" borderId="0" xfId="0" applyFont="1" applyFill="1" applyAlignment="1" applyProtection="1">
      <alignment vertical="center"/>
      <protection locked="0"/>
    </xf>
    <xf numFmtId="0" fontId="31" fillId="25" borderId="22" xfId="0" applyFont="1" applyFill="1" applyBorder="1" applyAlignment="1">
      <alignment vertical="center"/>
    </xf>
    <xf numFmtId="0" fontId="31" fillId="25" borderId="22" xfId="0" applyFont="1" applyFill="1" applyBorder="1" applyAlignment="1">
      <alignment horizontal="center" vertical="center"/>
    </xf>
    <xf numFmtId="0" fontId="31" fillId="27" borderId="22" xfId="0" applyFont="1" applyFill="1" applyBorder="1" applyAlignment="1" applyProtection="1">
      <alignment horizontal="distributed" vertical="center" indent="2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2" fillId="0" borderId="22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27" borderId="22" xfId="0" applyFont="1" applyFill="1" applyBorder="1" applyAlignment="1" applyProtection="1">
      <alignment horizontal="center" vertical="center"/>
      <protection locked="0"/>
    </xf>
    <xf numFmtId="0" fontId="32" fillId="26" borderId="71" xfId="0" applyFont="1" applyFill="1" applyBorder="1" applyAlignment="1">
      <alignment horizontal="center" vertical="center"/>
    </xf>
    <xf numFmtId="0" fontId="30" fillId="26" borderId="71" xfId="0" applyFont="1" applyFill="1" applyBorder="1" applyAlignment="1">
      <alignment horizontal="center" vertical="center"/>
    </xf>
    <xf numFmtId="0" fontId="31" fillId="29" borderId="73" xfId="0" applyFont="1" applyFill="1" applyBorder="1" applyAlignment="1">
      <alignment horizontal="center" vertical="top"/>
    </xf>
    <xf numFmtId="0" fontId="32" fillId="0" borderId="22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32" fillId="0" borderId="17" xfId="0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right"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7" fillId="31" borderId="22" xfId="0" applyFont="1" applyFill="1" applyBorder="1" applyAlignment="1">
      <alignment horizontal="left" vertical="center"/>
    </xf>
    <xf numFmtId="0" fontId="27" fillId="31" borderId="22" xfId="0" applyFont="1" applyFill="1" applyBorder="1" applyAlignment="1" applyProtection="1">
      <alignment vertical="center"/>
      <protection locked="0"/>
    </xf>
    <xf numFmtId="38" fontId="27" fillId="0" borderId="22" xfId="33" applyFont="1" applyBorder="1" applyAlignment="1" applyProtection="1">
      <alignment vertical="center"/>
      <protection locked="0"/>
    </xf>
    <xf numFmtId="38" fontId="27" fillId="0" borderId="0" xfId="33" applyFont="1" applyAlignment="1" applyProtection="1">
      <alignment vertical="center"/>
      <protection locked="0"/>
    </xf>
    <xf numFmtId="0" fontId="27" fillId="0" borderId="1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43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38" fontId="27" fillId="0" borderId="74" xfId="33" applyFont="1" applyBorder="1" applyAlignment="1" applyProtection="1">
      <alignment vertical="center"/>
      <protection locked="0"/>
    </xf>
    <xf numFmtId="38" fontId="27" fillId="0" borderId="0" xfId="33" applyFont="1" applyBorder="1" applyAlignment="1" applyProtection="1">
      <alignment vertical="center"/>
      <protection locked="0"/>
    </xf>
    <xf numFmtId="0" fontId="27" fillId="0" borderId="57" xfId="0" applyFont="1" applyBorder="1" applyAlignment="1" applyProtection="1">
      <alignment horizontal="center" vertical="center"/>
      <protection locked="0"/>
    </xf>
    <xf numFmtId="0" fontId="29" fillId="24" borderId="2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27" borderId="0" xfId="0" applyFont="1" applyFill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vertical="center"/>
      <protection locked="0"/>
    </xf>
    <xf numFmtId="0" fontId="29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39" fillId="0" borderId="58" xfId="0" applyFont="1" applyBorder="1" applyAlignment="1">
      <alignment vertical="center"/>
    </xf>
    <xf numFmtId="0" fontId="40" fillId="0" borderId="19" xfId="0" applyFont="1" applyBorder="1" applyAlignment="1">
      <alignment horizontal="center" vertical="center"/>
    </xf>
    <xf numFmtId="0" fontId="31" fillId="29" borderId="22" xfId="0" applyFont="1" applyFill="1" applyBorder="1" applyAlignment="1">
      <alignment horizontal="center" vertical="top" wrapText="1"/>
    </xf>
    <xf numFmtId="0" fontId="31" fillId="29" borderId="73" xfId="0" applyFont="1" applyFill="1" applyBorder="1" applyAlignment="1">
      <alignment horizontal="center" vertical="top"/>
    </xf>
    <xf numFmtId="176" fontId="39" fillId="0" borderId="78" xfId="0" applyNumberFormat="1" applyFont="1" applyBorder="1" applyAlignment="1">
      <alignment horizontal="center" vertical="center"/>
    </xf>
    <xf numFmtId="176" fontId="39" fillId="0" borderId="79" xfId="0" applyNumberFormat="1" applyFont="1" applyBorder="1" applyAlignment="1">
      <alignment horizontal="center" vertical="center"/>
    </xf>
    <xf numFmtId="176" fontId="39" fillId="0" borderId="80" xfId="0" applyNumberFormat="1" applyFont="1" applyBorder="1" applyAlignment="1">
      <alignment horizontal="center" vertical="center"/>
    </xf>
    <xf numFmtId="14" fontId="29" fillId="0" borderId="58" xfId="0" applyNumberFormat="1" applyFont="1" applyBorder="1" applyAlignment="1">
      <alignment horizontal="center" vertical="center"/>
    </xf>
    <xf numFmtId="14" fontId="29" fillId="0" borderId="19" xfId="0" applyNumberFormat="1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1" fillId="29" borderId="22" xfId="0" applyFont="1" applyFill="1" applyBorder="1" applyAlignment="1">
      <alignment horizontal="center" vertical="center"/>
    </xf>
    <xf numFmtId="0" fontId="31" fillId="29" borderId="73" xfId="0" applyFont="1" applyFill="1" applyBorder="1" applyAlignment="1">
      <alignment horizontal="center" vertical="center"/>
    </xf>
    <xf numFmtId="0" fontId="33" fillId="24" borderId="22" xfId="0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" vertical="center"/>
    </xf>
    <xf numFmtId="0" fontId="28" fillId="28" borderId="0" xfId="0" applyFont="1" applyFill="1" applyAlignment="1">
      <alignment horizontal="center" vertical="center"/>
    </xf>
    <xf numFmtId="0" fontId="31" fillId="29" borderId="22" xfId="0" applyFont="1" applyFill="1" applyBorder="1" applyAlignment="1">
      <alignment horizontal="center" vertical="top"/>
    </xf>
    <xf numFmtId="0" fontId="31" fillId="0" borderId="22" xfId="0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38" fontId="27" fillId="0" borderId="43" xfId="33" applyFont="1" applyBorder="1" applyAlignment="1" applyProtection="1">
      <alignment horizontal="center" vertical="center"/>
      <protection locked="0"/>
    </xf>
    <xf numFmtId="38" fontId="27" fillId="0" borderId="70" xfId="33" applyFont="1" applyBorder="1" applyAlignment="1" applyProtection="1">
      <alignment horizontal="center" vertical="center"/>
      <protection locked="0"/>
    </xf>
    <xf numFmtId="38" fontId="27" fillId="0" borderId="44" xfId="33" applyFont="1" applyBorder="1" applyAlignment="1" applyProtection="1">
      <alignment horizontal="center" vertical="center"/>
      <protection locked="0"/>
    </xf>
    <xf numFmtId="0" fontId="27" fillId="30" borderId="43" xfId="0" applyFont="1" applyFill="1" applyBorder="1" applyAlignment="1" applyProtection="1">
      <alignment horizontal="center" vertical="center"/>
      <protection locked="0"/>
    </xf>
    <xf numFmtId="0" fontId="27" fillId="30" borderId="44" xfId="0" applyFont="1" applyFill="1" applyBorder="1" applyAlignment="1" applyProtection="1">
      <alignment horizontal="center" vertical="center"/>
      <protection locked="0"/>
    </xf>
    <xf numFmtId="0" fontId="27" fillId="0" borderId="22" xfId="0" applyFont="1" applyBorder="1" applyAlignment="1">
      <alignment horizontal="center" vertical="center"/>
    </xf>
    <xf numFmtId="38" fontId="27" fillId="0" borderId="22" xfId="33" applyFont="1" applyBorder="1" applyAlignment="1" applyProtection="1">
      <alignment horizontal="center" vertical="center"/>
      <protection locked="0"/>
    </xf>
    <xf numFmtId="38" fontId="27" fillId="0" borderId="59" xfId="33" applyFont="1" applyBorder="1" applyAlignment="1" applyProtection="1">
      <alignment horizontal="center" vertical="center"/>
      <protection locked="0"/>
    </xf>
    <xf numFmtId="38" fontId="27" fillId="0" borderId="71" xfId="3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right" vertical="center"/>
      <protection locked="0"/>
    </xf>
    <xf numFmtId="0" fontId="27" fillId="32" borderId="43" xfId="0" applyFont="1" applyFill="1" applyBorder="1" applyAlignment="1" applyProtection="1">
      <alignment horizontal="center" vertical="center"/>
      <protection locked="0"/>
    </xf>
    <xf numFmtId="0" fontId="27" fillId="32" borderId="72" xfId="0" applyFont="1" applyFill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vertical="center"/>
      <protection locked="0"/>
    </xf>
    <xf numFmtId="0" fontId="32" fillId="0" borderId="22" xfId="0" applyFont="1" applyBorder="1" applyAlignment="1">
      <alignment horizontal="center" vertical="center"/>
    </xf>
    <xf numFmtId="0" fontId="30" fillId="0" borderId="42" xfId="0" applyFont="1" applyBorder="1" applyAlignment="1" applyProtection="1">
      <alignment horizontal="center" vertical="center"/>
      <protection locked="0"/>
    </xf>
    <xf numFmtId="0" fontId="30" fillId="0" borderId="40" xfId="0" applyFont="1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0" fontId="3" fillId="24" borderId="18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58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30" fillId="29" borderId="22" xfId="0" applyFont="1" applyFill="1" applyBorder="1" applyAlignment="1">
      <alignment horizontal="center" vertical="center" wrapText="1"/>
    </xf>
    <xf numFmtId="0" fontId="30" fillId="29" borderId="22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</dxfs>
  <tableStyles count="0" defaultTableStyle="TableStyleMedium2" defaultPivotStyle="PivotStyleLight16"/>
  <colors>
    <mruColors>
      <color rgb="FF66FFFF"/>
      <color rgb="FFCCFFFF"/>
      <color rgb="FF99FFCC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1">
  <dgm:title val=""/>
  <dgm:desc val=""/>
  <dgm:catLst>
    <dgm:cat type="accent1" pri="11100"/>
  </dgm:catLst>
  <dgm:styleLbl name="node0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1">
        <a:alpha val="4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315DA62-218A-475F-B6F5-95E449CC886B}" type="doc">
      <dgm:prSet loTypeId="urn:microsoft.com/office/officeart/2005/8/layout/list1" loCatId="list" qsTypeId="urn:microsoft.com/office/officeart/2005/8/quickstyle/simple3" qsCatId="simple" csTypeId="urn:microsoft.com/office/officeart/2005/8/colors/accent1_1" csCatId="accent1" phldr="1"/>
      <dgm:spPr/>
      <dgm:t>
        <a:bodyPr/>
        <a:lstStyle/>
        <a:p>
          <a:endParaRPr kumimoji="1" lang="ja-JP" altLang="en-US"/>
        </a:p>
      </dgm:t>
    </dgm:pt>
    <dgm:pt modelId="{F7C1ECF2-3544-403D-BCB8-9EDAC0AF6A22}">
      <dgm:prSet phldrT="[テキスト]" custT="1"/>
      <dgm:spPr/>
      <dgm:t>
        <a:bodyPr/>
        <a:lstStyle/>
        <a:p>
          <a:pPr algn="l"/>
          <a:r>
            <a:rPr kumimoji="1" lang="ja-JP" altLang="en-US" sz="2000" b="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①氏名</a:t>
          </a:r>
        </a:p>
      </dgm:t>
    </dgm:pt>
    <dgm:pt modelId="{3A2B95B3-826B-4733-95C3-F212DE244672}" type="parTrans" cxnId="{D10B5634-FD23-48AA-90E9-2B49AE24452E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595BC510-F6B1-4DC0-B483-FCC23A565B44}" type="sibTrans" cxnId="{D10B5634-FD23-48AA-90E9-2B49AE24452E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7A0B0CF1-374A-445E-86C4-741FBC643CF9}">
      <dgm:prSet phldrT="[テキスト]" custT="1"/>
      <dgm:spPr/>
      <dgm:t>
        <a:bodyPr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姓名と名前の間に</a:t>
          </a:r>
          <a:r>
            <a:rPr kumimoji="1" lang="ja-JP" altLang="en-US" sz="1800" b="1">
              <a:solidFill>
                <a:srgbClr val="EE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全角１文字スペース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</a:t>
          </a:r>
        </a:p>
      </dgm:t>
    </dgm:pt>
    <dgm:pt modelId="{27E6CAED-5841-4DE9-96CF-92C8E6FB0CD8}" type="parTrans" cxnId="{64721E9C-C75B-4E95-928B-FAF4CB6AFF33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F77E1EC8-39EB-4770-8ED3-6670880B5A48}" type="sibTrans" cxnId="{64721E9C-C75B-4E95-928B-FAF4CB6AFF33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9660EB8D-68DE-4691-8688-F56A06A0BE40}">
      <dgm:prSet phldrT="[テキスト]" custT="1"/>
      <dgm:spPr/>
      <dgm:t>
        <a:bodyPr/>
        <a:lstStyle/>
        <a:p>
          <a:pPr algn="l"/>
          <a:r>
            <a:rPr kumimoji="1" lang="ja-JP" altLang="en-US" sz="2000" b="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②ふりがな</a:t>
          </a:r>
        </a:p>
      </dgm:t>
    </dgm:pt>
    <dgm:pt modelId="{580DD29E-2EE5-41AA-8EB8-AEB1853ABE75}" type="parTrans" cxnId="{3FC54CDD-8440-4348-B720-589CB70FE8DE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321943EB-47A6-4CDC-BD56-B447654989E6}" type="sibTrans" cxnId="{3FC54CDD-8440-4348-B720-589CB70FE8DE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006A7372-C030-40FD-AC50-8E2EDE050A41}">
      <dgm:prSet phldrT="[テキスト]" custT="1"/>
      <dgm:spPr/>
      <dgm:t>
        <a:bodyPr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ひらがなでお願いします。</a:t>
          </a:r>
        </a:p>
      </dgm:t>
    </dgm:pt>
    <dgm:pt modelId="{A9A7A18D-AEC2-4DA1-87A6-4338140CF5C8}" type="parTrans" cxnId="{5500514D-3C3E-489A-9228-6803A9C03BAE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B0CE3CAE-E161-4D7E-A630-D752CD66C0FF}" type="sibTrans" cxnId="{5500514D-3C3E-489A-9228-6803A9C03BAE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169057B7-E763-4FE5-B7C2-C5D72AB0032E}">
      <dgm:prSet phldrT="[テキスト]" custT="1"/>
      <dgm:spPr/>
      <dgm:t>
        <a:bodyPr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姓名と名前の間に</a:t>
          </a:r>
          <a:r>
            <a:rPr kumimoji="1" lang="ja-JP" altLang="en-US" sz="1800" b="1">
              <a:solidFill>
                <a:srgbClr val="EE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全角１文字スペース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</a:t>
          </a:r>
        </a:p>
      </dgm:t>
    </dgm:pt>
    <dgm:pt modelId="{2A43C2E2-86C8-442F-951E-2A440F284985}" type="parTrans" cxnId="{7655DD23-C68E-486D-AB79-9941977A7A1B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43CEB30F-610F-467C-B8AA-1FD2AA801AB4}" type="sibTrans" cxnId="{7655DD23-C68E-486D-AB79-9941977A7A1B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630D6775-D425-4A67-AFEE-A582E7FFFB56}">
      <dgm:prSet phldrT="[テキスト]" custT="1"/>
      <dgm:spPr/>
      <dgm:t>
        <a:bodyPr/>
        <a:lstStyle/>
        <a:p>
          <a:pPr algn="l"/>
          <a:r>
            <a:rPr kumimoji="1" lang="ja-JP" altLang="en-US" sz="2000" b="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③性別</a:t>
          </a:r>
        </a:p>
      </dgm:t>
    </dgm:pt>
    <dgm:pt modelId="{6C522B44-525E-40F3-91C5-6AE8405E5B8B}" type="parTrans" cxnId="{F664F22F-4182-4897-ADFD-B6728CCFB8CC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CA0823F5-FF61-477D-A450-36859826FFF7}" type="sibTrans" cxnId="{F664F22F-4182-4897-ADFD-B6728CCFB8CC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45982F86-18B4-422A-AA58-569120227B14}">
      <dgm:prSet phldrT="[テキスト]" custT="1"/>
      <dgm:spPr/>
      <dgm:t>
        <a:bodyPr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男、女を選択</a:t>
          </a:r>
        </a:p>
      </dgm:t>
    </dgm:pt>
    <dgm:pt modelId="{044F29D8-FD04-4F8B-83E4-F4538F5CE9F5}" type="parTrans" cxnId="{8BA2017E-187B-4707-9646-6735311F3407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863E4B06-1A84-4ECF-8C6B-22E834D87396}" type="sibTrans" cxnId="{8BA2017E-187B-4707-9646-6735311F3407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4350C5AE-B18D-463B-BF9E-1E6A2EF5C6E0}">
      <dgm:prSet custT="1"/>
      <dgm:spPr/>
      <dgm:t>
        <a:bodyPr/>
        <a:lstStyle/>
        <a:p>
          <a:pPr algn="l"/>
          <a:r>
            <a:rPr kumimoji="1" lang="ja-JP" altLang="en-US" sz="2000" b="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④現学年</a:t>
          </a:r>
        </a:p>
      </dgm:t>
    </dgm:pt>
    <dgm:pt modelId="{497DC61A-2D2E-4F38-9526-B14B849DA68A}" type="parTrans" cxnId="{E0D156AC-CF74-49B8-A308-40121BB0AC9E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159BC06F-5863-4207-98DC-62F5E26C01C7}" type="sibTrans" cxnId="{E0D156AC-CF74-49B8-A308-40121BB0AC9E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88C80C04-B31D-4A5B-B661-6CA24745052D}">
      <dgm:prSet custT="1"/>
      <dgm:spPr/>
      <dgm:t>
        <a:bodyPr/>
        <a:lstStyle/>
        <a:p>
          <a:r>
            <a:rPr kumimoji="1" lang="ja-JP" altLang="en-US" sz="1800" b="1">
              <a:solidFill>
                <a:srgbClr val="EE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kumimoji="1" lang="en-US" altLang="ja-JP" sz="1800" b="1">
              <a:solidFill>
                <a:srgbClr val="EE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800" b="1">
              <a:solidFill>
                <a:srgbClr val="EE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年度の学年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で該当するもの</a:t>
          </a:r>
        </a:p>
      </dgm:t>
    </dgm:pt>
    <dgm:pt modelId="{A52E2631-AAD8-4A05-A927-D005EEDF6FC4}" type="parTrans" cxnId="{98163ADE-9644-4CDE-8249-806684EC74E5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C0242A34-B6D1-4C41-B36A-7A40C56F5762}" type="sibTrans" cxnId="{98163ADE-9644-4CDE-8249-806684EC74E5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208962B7-EEC4-420E-B4A1-AB97DA3A381C}">
      <dgm:prSet custT="1"/>
      <dgm:spPr/>
      <dgm:t>
        <a:bodyPr/>
        <a:lstStyle/>
        <a:p>
          <a:pPr algn="l"/>
          <a:r>
            <a:rPr kumimoji="1" lang="ja-JP" altLang="en-US" sz="2000" b="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⑥出場学年区分・⑦出場カテゴリー</a:t>
          </a:r>
        </a:p>
      </dgm:t>
    </dgm:pt>
    <dgm:pt modelId="{B31C44B8-B493-48C6-A478-A4963DB02C54}" type="sibTrans" cxnId="{931A6A50-F5DC-44CC-A2BD-E9B68DA1EF3F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32BF1BD6-26A1-4861-8C25-DAA495F8C155}" type="parTrans" cxnId="{931A6A50-F5DC-44CC-A2BD-E9B68DA1EF3F}">
      <dgm:prSet/>
      <dgm:spPr/>
      <dgm:t>
        <a:bodyPr/>
        <a:lstStyle/>
        <a:p>
          <a:endParaRPr kumimoji="1"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46C8DB36-7DF4-48A9-A128-C5F7D9D0F9B6}">
      <dgm:prSet custT="1"/>
      <dgm:spPr/>
      <dgm:t>
        <a:bodyPr/>
        <a:lstStyle/>
        <a:p>
          <a:pPr algn="l"/>
          <a:r>
            <a:rPr kumimoji="1" lang="ja-JP" altLang="en-US" sz="1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出場種目に〇を入力</a:t>
          </a:r>
        </a:p>
      </dgm:t>
    </dgm:pt>
    <dgm:pt modelId="{31086789-7440-41C7-85FF-0A77BFA01CE4}" type="parTrans" cxnId="{AC3C50E6-3ACA-476C-BA05-B12C53CE5917}">
      <dgm:prSet/>
      <dgm:spPr/>
      <dgm:t>
        <a:bodyPr/>
        <a:lstStyle/>
        <a:p>
          <a:endParaRPr kumimoji="1" lang="ja-JP" altLang="en-US"/>
        </a:p>
      </dgm:t>
    </dgm:pt>
    <dgm:pt modelId="{49666DF2-7046-4AB1-B0BC-C82FF56F35FE}" type="sibTrans" cxnId="{AC3C50E6-3ACA-476C-BA05-B12C53CE5917}">
      <dgm:prSet/>
      <dgm:spPr/>
      <dgm:t>
        <a:bodyPr/>
        <a:lstStyle/>
        <a:p>
          <a:endParaRPr kumimoji="1" lang="ja-JP" altLang="en-US"/>
        </a:p>
      </dgm:t>
    </dgm:pt>
    <dgm:pt modelId="{7B6D6939-FDC8-45F0-A7E2-D67BED2B04A5}">
      <dgm:prSet custT="1"/>
      <dgm:spPr/>
      <dgm:t>
        <a:bodyPr/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⑤現級</a:t>
          </a:r>
        </a:p>
      </dgm:t>
    </dgm:pt>
    <dgm:pt modelId="{9D30FAC7-A859-4576-8F5A-BB8913526A22}" type="parTrans" cxnId="{CF35C85F-8A3C-4CD8-A378-87F7AA770020}">
      <dgm:prSet/>
      <dgm:spPr/>
      <dgm:t>
        <a:bodyPr/>
        <a:lstStyle/>
        <a:p>
          <a:endParaRPr kumimoji="1" lang="ja-JP" altLang="en-US"/>
        </a:p>
      </dgm:t>
    </dgm:pt>
    <dgm:pt modelId="{6C5B4673-9CC1-4AB3-A62E-74ECF480E0AC}" type="sibTrans" cxnId="{CF35C85F-8A3C-4CD8-A378-87F7AA770020}">
      <dgm:prSet/>
      <dgm:spPr/>
      <dgm:t>
        <a:bodyPr/>
        <a:lstStyle/>
        <a:p>
          <a:endParaRPr kumimoji="1" lang="ja-JP" altLang="en-US"/>
        </a:p>
      </dgm:t>
    </dgm:pt>
    <dgm:pt modelId="{AD23A2BC-03A1-4B78-BEBC-D4295E6C6343}">
      <dgm:prSet custT="1"/>
      <dgm:spPr/>
      <dgm:t>
        <a:bodyPr/>
        <a:lstStyle/>
        <a:p>
          <a:r>
            <a:rPr kumimoji="1" lang="ja-JP" altLang="en-US" sz="1800" b="0">
              <a:solidFill>
                <a:srgbClr val="EE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自動入力</a:t>
          </a:r>
        </a:p>
      </dgm:t>
    </dgm:pt>
    <dgm:pt modelId="{0B6D6458-2E75-43C3-AA98-9C954962A5C0}" type="parTrans" cxnId="{DE2FA9F1-1FDE-47F9-A441-C87FD6517A02}">
      <dgm:prSet/>
      <dgm:spPr/>
      <dgm:t>
        <a:bodyPr/>
        <a:lstStyle/>
        <a:p>
          <a:endParaRPr kumimoji="1" lang="ja-JP" altLang="en-US"/>
        </a:p>
      </dgm:t>
    </dgm:pt>
    <dgm:pt modelId="{E4174C40-90CA-4E48-B8F9-17A96C5C00EC}" type="sibTrans" cxnId="{DE2FA9F1-1FDE-47F9-A441-C87FD6517A02}">
      <dgm:prSet/>
      <dgm:spPr/>
      <dgm:t>
        <a:bodyPr/>
        <a:lstStyle/>
        <a:p>
          <a:endParaRPr kumimoji="1" lang="ja-JP" altLang="en-US"/>
        </a:p>
      </dgm:t>
    </dgm:pt>
    <dgm:pt modelId="{A348ABD1-1EC7-4C05-BB63-9D56E68661B6}">
      <dgm:prSet custT="1"/>
      <dgm:spPr/>
      <dgm:t>
        <a:bodyPr/>
        <a:lstStyle/>
        <a:p>
          <a:r>
            <a:rPr kumimoji="1" lang="ja-JP" altLang="en-US" sz="2000" b="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⑧参加種目</a:t>
          </a:r>
          <a:endParaRPr kumimoji="1" lang="ja-JP" altLang="en-US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gm:t>
    </dgm:pt>
    <dgm:pt modelId="{A9BE8727-D8AC-4F95-91C7-42E5D518332D}" type="parTrans" cxnId="{DBFD9A43-3479-436D-BFD7-9A47F597604A}">
      <dgm:prSet/>
      <dgm:spPr/>
      <dgm:t>
        <a:bodyPr/>
        <a:lstStyle/>
        <a:p>
          <a:endParaRPr kumimoji="1" lang="ja-JP" altLang="en-US"/>
        </a:p>
      </dgm:t>
    </dgm:pt>
    <dgm:pt modelId="{196C64BB-1D79-4275-AC53-015781FBECF5}" type="sibTrans" cxnId="{DBFD9A43-3479-436D-BFD7-9A47F597604A}">
      <dgm:prSet/>
      <dgm:spPr/>
      <dgm:t>
        <a:bodyPr/>
        <a:lstStyle/>
        <a:p>
          <a:endParaRPr kumimoji="1" lang="ja-JP" altLang="en-US"/>
        </a:p>
      </dgm:t>
    </dgm:pt>
    <dgm:pt modelId="{2523E856-49D3-448F-9988-947BC8C3942D}">
      <dgm:prSet custT="1"/>
      <dgm:spPr/>
      <dgm:t>
        <a:bodyPr/>
        <a:lstStyle/>
        <a:p>
          <a:r>
            <a:rPr kumimoji="1" lang="ja-JP" altLang="en-US" sz="18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申込時点での級を入力</a:t>
          </a:r>
        </a:p>
      </dgm:t>
    </dgm:pt>
    <dgm:pt modelId="{53B67E8D-207D-44A8-9E0E-0DF18EC247EE}" type="parTrans" cxnId="{2DDBC667-3343-48F7-B2DC-ECEA2D9A6952}">
      <dgm:prSet/>
      <dgm:spPr/>
      <dgm:t>
        <a:bodyPr/>
        <a:lstStyle/>
        <a:p>
          <a:endParaRPr kumimoji="1" lang="ja-JP" altLang="en-US"/>
        </a:p>
      </dgm:t>
    </dgm:pt>
    <dgm:pt modelId="{3A2D34E9-89DB-47CE-BC57-FCBB5C3C9465}" type="sibTrans" cxnId="{2DDBC667-3343-48F7-B2DC-ECEA2D9A6952}">
      <dgm:prSet/>
      <dgm:spPr/>
      <dgm:t>
        <a:bodyPr/>
        <a:lstStyle/>
        <a:p>
          <a:endParaRPr kumimoji="1" lang="ja-JP" altLang="en-US"/>
        </a:p>
      </dgm:t>
    </dgm:pt>
    <dgm:pt modelId="{D11371C3-4A26-437E-A96E-CD796E1A17F6}" type="pres">
      <dgm:prSet presAssocID="{1315DA62-218A-475F-B6F5-95E449CC886B}" presName="linear" presStyleCnt="0">
        <dgm:presLayoutVars>
          <dgm:dir/>
          <dgm:animLvl val="lvl"/>
          <dgm:resizeHandles val="exact"/>
        </dgm:presLayoutVars>
      </dgm:prSet>
      <dgm:spPr/>
    </dgm:pt>
    <dgm:pt modelId="{C004E1F0-5E13-4CE0-AE66-38BE0536AA2D}" type="pres">
      <dgm:prSet presAssocID="{F7C1ECF2-3544-403D-BCB8-9EDAC0AF6A22}" presName="parentLin" presStyleCnt="0"/>
      <dgm:spPr/>
    </dgm:pt>
    <dgm:pt modelId="{09D21B61-79DA-4317-9941-70A095A00C30}" type="pres">
      <dgm:prSet presAssocID="{F7C1ECF2-3544-403D-BCB8-9EDAC0AF6A22}" presName="parentLeftMargin" presStyleLbl="node1" presStyleIdx="0" presStyleCnt="7"/>
      <dgm:spPr/>
    </dgm:pt>
    <dgm:pt modelId="{FBAF188D-980B-4979-A0ED-6E0E5326D54C}" type="pres">
      <dgm:prSet presAssocID="{F7C1ECF2-3544-403D-BCB8-9EDAC0AF6A22}" presName="parentText" presStyleLbl="node1" presStyleIdx="0" presStyleCnt="7">
        <dgm:presLayoutVars>
          <dgm:chMax val="0"/>
          <dgm:bulletEnabled val="1"/>
        </dgm:presLayoutVars>
      </dgm:prSet>
      <dgm:spPr/>
    </dgm:pt>
    <dgm:pt modelId="{6DF444E5-E1A2-40C5-A0E6-E8FA99C7FFA7}" type="pres">
      <dgm:prSet presAssocID="{F7C1ECF2-3544-403D-BCB8-9EDAC0AF6A22}" presName="negativeSpace" presStyleCnt="0"/>
      <dgm:spPr/>
    </dgm:pt>
    <dgm:pt modelId="{6317EB21-AF09-4FC2-8737-4FD7AC9DDE65}" type="pres">
      <dgm:prSet presAssocID="{F7C1ECF2-3544-403D-BCB8-9EDAC0AF6A22}" presName="childText" presStyleLbl="conFgAcc1" presStyleIdx="0" presStyleCnt="7">
        <dgm:presLayoutVars>
          <dgm:bulletEnabled val="1"/>
        </dgm:presLayoutVars>
      </dgm:prSet>
      <dgm:spPr/>
    </dgm:pt>
    <dgm:pt modelId="{81BB0F70-B4C7-4052-86BF-48ECE3AC675E}" type="pres">
      <dgm:prSet presAssocID="{595BC510-F6B1-4DC0-B483-FCC23A565B44}" presName="spaceBetweenRectangles" presStyleCnt="0"/>
      <dgm:spPr/>
    </dgm:pt>
    <dgm:pt modelId="{7DCE5090-CF5F-443F-9EA8-D5665BF73DB6}" type="pres">
      <dgm:prSet presAssocID="{9660EB8D-68DE-4691-8688-F56A06A0BE40}" presName="parentLin" presStyleCnt="0"/>
      <dgm:spPr/>
    </dgm:pt>
    <dgm:pt modelId="{68A393D1-299F-4945-AC29-1A6F52E72F9C}" type="pres">
      <dgm:prSet presAssocID="{9660EB8D-68DE-4691-8688-F56A06A0BE40}" presName="parentLeftMargin" presStyleLbl="node1" presStyleIdx="0" presStyleCnt="7"/>
      <dgm:spPr/>
    </dgm:pt>
    <dgm:pt modelId="{B1792D39-E112-4C89-815C-BD6EBE93FD70}" type="pres">
      <dgm:prSet presAssocID="{9660EB8D-68DE-4691-8688-F56A06A0BE40}" presName="parentText" presStyleLbl="node1" presStyleIdx="1" presStyleCnt="7">
        <dgm:presLayoutVars>
          <dgm:chMax val="0"/>
          <dgm:bulletEnabled val="1"/>
        </dgm:presLayoutVars>
      </dgm:prSet>
      <dgm:spPr/>
    </dgm:pt>
    <dgm:pt modelId="{9414957C-D75D-4DFB-8C76-83156B6732FB}" type="pres">
      <dgm:prSet presAssocID="{9660EB8D-68DE-4691-8688-F56A06A0BE40}" presName="negativeSpace" presStyleCnt="0"/>
      <dgm:spPr/>
    </dgm:pt>
    <dgm:pt modelId="{82310C21-C718-498C-8B10-FED090345C5C}" type="pres">
      <dgm:prSet presAssocID="{9660EB8D-68DE-4691-8688-F56A06A0BE40}" presName="childText" presStyleLbl="conFgAcc1" presStyleIdx="1" presStyleCnt="7">
        <dgm:presLayoutVars>
          <dgm:bulletEnabled val="1"/>
        </dgm:presLayoutVars>
      </dgm:prSet>
      <dgm:spPr/>
    </dgm:pt>
    <dgm:pt modelId="{940CF607-C94D-44FE-843E-FB854299146A}" type="pres">
      <dgm:prSet presAssocID="{321943EB-47A6-4CDC-BD56-B447654989E6}" presName="spaceBetweenRectangles" presStyleCnt="0"/>
      <dgm:spPr/>
    </dgm:pt>
    <dgm:pt modelId="{A00F7F4B-5480-493E-8377-3B2F81DBE8F3}" type="pres">
      <dgm:prSet presAssocID="{630D6775-D425-4A67-AFEE-A582E7FFFB56}" presName="parentLin" presStyleCnt="0"/>
      <dgm:spPr/>
    </dgm:pt>
    <dgm:pt modelId="{6BECE973-A320-44AE-AE34-602161D87FDC}" type="pres">
      <dgm:prSet presAssocID="{630D6775-D425-4A67-AFEE-A582E7FFFB56}" presName="parentLeftMargin" presStyleLbl="node1" presStyleIdx="1" presStyleCnt="7"/>
      <dgm:spPr/>
    </dgm:pt>
    <dgm:pt modelId="{7001784F-55DE-43B3-86EB-E455C0BAFDD4}" type="pres">
      <dgm:prSet presAssocID="{630D6775-D425-4A67-AFEE-A582E7FFFB56}" presName="parentText" presStyleLbl="node1" presStyleIdx="2" presStyleCnt="7">
        <dgm:presLayoutVars>
          <dgm:chMax val="0"/>
          <dgm:bulletEnabled val="1"/>
        </dgm:presLayoutVars>
      </dgm:prSet>
      <dgm:spPr/>
    </dgm:pt>
    <dgm:pt modelId="{DFD8172B-0752-4273-B088-EB598629AB96}" type="pres">
      <dgm:prSet presAssocID="{630D6775-D425-4A67-AFEE-A582E7FFFB56}" presName="negativeSpace" presStyleCnt="0"/>
      <dgm:spPr/>
    </dgm:pt>
    <dgm:pt modelId="{D7BCA4CB-B4BB-492D-8311-1E0B29E7340C}" type="pres">
      <dgm:prSet presAssocID="{630D6775-D425-4A67-AFEE-A582E7FFFB56}" presName="childText" presStyleLbl="conFgAcc1" presStyleIdx="2" presStyleCnt="7">
        <dgm:presLayoutVars>
          <dgm:bulletEnabled val="1"/>
        </dgm:presLayoutVars>
      </dgm:prSet>
      <dgm:spPr/>
    </dgm:pt>
    <dgm:pt modelId="{469F65AD-5564-4F98-93BC-AF5FD716F48F}" type="pres">
      <dgm:prSet presAssocID="{CA0823F5-FF61-477D-A450-36859826FFF7}" presName="spaceBetweenRectangles" presStyleCnt="0"/>
      <dgm:spPr/>
    </dgm:pt>
    <dgm:pt modelId="{7A08FBDE-762E-466F-9457-674DDC55D6F8}" type="pres">
      <dgm:prSet presAssocID="{4350C5AE-B18D-463B-BF9E-1E6A2EF5C6E0}" presName="parentLin" presStyleCnt="0"/>
      <dgm:spPr/>
    </dgm:pt>
    <dgm:pt modelId="{2C215C49-9B57-4999-9337-D16B21AC9687}" type="pres">
      <dgm:prSet presAssocID="{4350C5AE-B18D-463B-BF9E-1E6A2EF5C6E0}" presName="parentLeftMargin" presStyleLbl="node1" presStyleIdx="2" presStyleCnt="7"/>
      <dgm:spPr/>
    </dgm:pt>
    <dgm:pt modelId="{0BD115F3-43B5-4164-8FB1-FE7ECAD663CF}" type="pres">
      <dgm:prSet presAssocID="{4350C5AE-B18D-463B-BF9E-1E6A2EF5C6E0}" presName="parentText" presStyleLbl="node1" presStyleIdx="3" presStyleCnt="7">
        <dgm:presLayoutVars>
          <dgm:chMax val="0"/>
          <dgm:bulletEnabled val="1"/>
        </dgm:presLayoutVars>
      </dgm:prSet>
      <dgm:spPr/>
    </dgm:pt>
    <dgm:pt modelId="{D6F3F354-4884-4B69-9AAA-E5D1158C7A7D}" type="pres">
      <dgm:prSet presAssocID="{4350C5AE-B18D-463B-BF9E-1E6A2EF5C6E0}" presName="negativeSpace" presStyleCnt="0"/>
      <dgm:spPr/>
    </dgm:pt>
    <dgm:pt modelId="{03EA6B24-9D82-433C-8846-6032D423D89C}" type="pres">
      <dgm:prSet presAssocID="{4350C5AE-B18D-463B-BF9E-1E6A2EF5C6E0}" presName="childText" presStyleLbl="conFgAcc1" presStyleIdx="3" presStyleCnt="7">
        <dgm:presLayoutVars>
          <dgm:bulletEnabled val="1"/>
        </dgm:presLayoutVars>
      </dgm:prSet>
      <dgm:spPr/>
    </dgm:pt>
    <dgm:pt modelId="{CAEFD5BF-4835-47E1-9C6F-D3E942637823}" type="pres">
      <dgm:prSet presAssocID="{159BC06F-5863-4207-98DC-62F5E26C01C7}" presName="spaceBetweenRectangles" presStyleCnt="0"/>
      <dgm:spPr/>
    </dgm:pt>
    <dgm:pt modelId="{76F01F54-A1BD-441C-AA59-1FF23F40046D}" type="pres">
      <dgm:prSet presAssocID="{7B6D6939-FDC8-45F0-A7E2-D67BED2B04A5}" presName="parentLin" presStyleCnt="0"/>
      <dgm:spPr/>
    </dgm:pt>
    <dgm:pt modelId="{ECF66EA5-850A-4D72-BF74-B4C0797E1D7C}" type="pres">
      <dgm:prSet presAssocID="{7B6D6939-FDC8-45F0-A7E2-D67BED2B04A5}" presName="parentLeftMargin" presStyleLbl="node1" presStyleIdx="3" presStyleCnt="7"/>
      <dgm:spPr/>
    </dgm:pt>
    <dgm:pt modelId="{E70FE437-FF1E-47CD-B086-D66B59700BCE}" type="pres">
      <dgm:prSet presAssocID="{7B6D6939-FDC8-45F0-A7E2-D67BED2B04A5}" presName="parentText" presStyleLbl="node1" presStyleIdx="4" presStyleCnt="7">
        <dgm:presLayoutVars>
          <dgm:chMax val="0"/>
          <dgm:bulletEnabled val="1"/>
        </dgm:presLayoutVars>
      </dgm:prSet>
      <dgm:spPr/>
    </dgm:pt>
    <dgm:pt modelId="{31D3C2F5-5F71-471F-B92B-DFEBBAEA1707}" type="pres">
      <dgm:prSet presAssocID="{7B6D6939-FDC8-45F0-A7E2-D67BED2B04A5}" presName="negativeSpace" presStyleCnt="0"/>
      <dgm:spPr/>
    </dgm:pt>
    <dgm:pt modelId="{3D744017-1FEE-4DDD-A1BC-0AC3D76F5B9B}" type="pres">
      <dgm:prSet presAssocID="{7B6D6939-FDC8-45F0-A7E2-D67BED2B04A5}" presName="childText" presStyleLbl="conFgAcc1" presStyleIdx="4" presStyleCnt="7">
        <dgm:presLayoutVars>
          <dgm:bulletEnabled val="1"/>
        </dgm:presLayoutVars>
      </dgm:prSet>
      <dgm:spPr/>
    </dgm:pt>
    <dgm:pt modelId="{88F1FADB-9484-491D-A04B-6098A314E89E}" type="pres">
      <dgm:prSet presAssocID="{6C5B4673-9CC1-4AB3-A62E-74ECF480E0AC}" presName="spaceBetweenRectangles" presStyleCnt="0"/>
      <dgm:spPr/>
    </dgm:pt>
    <dgm:pt modelId="{7D7F86F3-7960-4A04-B970-FECF348E9E30}" type="pres">
      <dgm:prSet presAssocID="{208962B7-EEC4-420E-B4A1-AB97DA3A381C}" presName="parentLin" presStyleCnt="0"/>
      <dgm:spPr/>
    </dgm:pt>
    <dgm:pt modelId="{58746F40-9E94-441B-B7F0-F13A1B1FDB1A}" type="pres">
      <dgm:prSet presAssocID="{208962B7-EEC4-420E-B4A1-AB97DA3A381C}" presName="parentLeftMargin" presStyleLbl="node1" presStyleIdx="4" presStyleCnt="7"/>
      <dgm:spPr/>
    </dgm:pt>
    <dgm:pt modelId="{EDBA3AB4-1F33-41E1-98CC-0B92FA695791}" type="pres">
      <dgm:prSet presAssocID="{208962B7-EEC4-420E-B4A1-AB97DA3A381C}" presName="parentText" presStyleLbl="node1" presStyleIdx="5" presStyleCnt="7">
        <dgm:presLayoutVars>
          <dgm:chMax val="0"/>
          <dgm:bulletEnabled val="1"/>
        </dgm:presLayoutVars>
      </dgm:prSet>
      <dgm:spPr/>
    </dgm:pt>
    <dgm:pt modelId="{CF92DBEB-04E9-430E-9E5F-EC80FC9F0BF4}" type="pres">
      <dgm:prSet presAssocID="{208962B7-EEC4-420E-B4A1-AB97DA3A381C}" presName="negativeSpace" presStyleCnt="0"/>
      <dgm:spPr/>
    </dgm:pt>
    <dgm:pt modelId="{A57BBFFA-6DF3-40CF-98A2-7BFE146616B4}" type="pres">
      <dgm:prSet presAssocID="{208962B7-EEC4-420E-B4A1-AB97DA3A381C}" presName="childText" presStyleLbl="conFgAcc1" presStyleIdx="5" presStyleCnt="7">
        <dgm:presLayoutVars>
          <dgm:bulletEnabled val="1"/>
        </dgm:presLayoutVars>
      </dgm:prSet>
      <dgm:spPr/>
    </dgm:pt>
    <dgm:pt modelId="{5437BAF6-BAEA-4D0E-9EEB-14E56453A6B0}" type="pres">
      <dgm:prSet presAssocID="{B31C44B8-B493-48C6-A478-A4963DB02C54}" presName="spaceBetweenRectangles" presStyleCnt="0"/>
      <dgm:spPr/>
    </dgm:pt>
    <dgm:pt modelId="{97B7E8C5-2D94-41F3-9A20-96D769750E83}" type="pres">
      <dgm:prSet presAssocID="{A348ABD1-1EC7-4C05-BB63-9D56E68661B6}" presName="parentLin" presStyleCnt="0"/>
      <dgm:spPr/>
    </dgm:pt>
    <dgm:pt modelId="{3EF7061B-DCD4-4B84-AC54-4A8F098E365E}" type="pres">
      <dgm:prSet presAssocID="{A348ABD1-1EC7-4C05-BB63-9D56E68661B6}" presName="parentLeftMargin" presStyleLbl="node1" presStyleIdx="5" presStyleCnt="7"/>
      <dgm:spPr/>
    </dgm:pt>
    <dgm:pt modelId="{4732F6E4-B4DA-450A-9DDA-0012EB5FD7E1}" type="pres">
      <dgm:prSet presAssocID="{A348ABD1-1EC7-4C05-BB63-9D56E68661B6}" presName="parentText" presStyleLbl="node1" presStyleIdx="6" presStyleCnt="7">
        <dgm:presLayoutVars>
          <dgm:chMax val="0"/>
          <dgm:bulletEnabled val="1"/>
        </dgm:presLayoutVars>
      </dgm:prSet>
      <dgm:spPr/>
    </dgm:pt>
    <dgm:pt modelId="{36F48C43-DE90-4174-BD13-F90B20D7C1CE}" type="pres">
      <dgm:prSet presAssocID="{A348ABD1-1EC7-4C05-BB63-9D56E68661B6}" presName="negativeSpace" presStyleCnt="0"/>
      <dgm:spPr/>
    </dgm:pt>
    <dgm:pt modelId="{E6048536-4F39-456A-BD30-41977EADF959}" type="pres">
      <dgm:prSet presAssocID="{A348ABD1-1EC7-4C05-BB63-9D56E68661B6}" presName="childText" presStyleLbl="conFgAcc1" presStyleIdx="6" presStyleCnt="7">
        <dgm:presLayoutVars>
          <dgm:bulletEnabled val="1"/>
        </dgm:presLayoutVars>
      </dgm:prSet>
      <dgm:spPr/>
    </dgm:pt>
  </dgm:ptLst>
  <dgm:cxnLst>
    <dgm:cxn modelId="{1B6E7704-E2FD-4F16-B95D-0A45D97B51A1}" type="presOf" srcId="{630D6775-D425-4A67-AFEE-A582E7FFFB56}" destId="{6BECE973-A320-44AE-AE34-602161D87FDC}" srcOrd="0" destOrd="0" presId="urn:microsoft.com/office/officeart/2005/8/layout/list1"/>
    <dgm:cxn modelId="{03EFF207-39AD-4E25-BE38-BCF4A9D5AF57}" type="presOf" srcId="{4350C5AE-B18D-463B-BF9E-1E6A2EF5C6E0}" destId="{0BD115F3-43B5-4164-8FB1-FE7ECAD663CF}" srcOrd="1" destOrd="0" presId="urn:microsoft.com/office/officeart/2005/8/layout/list1"/>
    <dgm:cxn modelId="{3F29200D-7AEF-46DB-9B91-0A41EACEF5CA}" type="presOf" srcId="{88C80C04-B31D-4A5B-B661-6CA24745052D}" destId="{03EA6B24-9D82-433C-8846-6032D423D89C}" srcOrd="0" destOrd="0" presId="urn:microsoft.com/office/officeart/2005/8/layout/list1"/>
    <dgm:cxn modelId="{D23BD611-1E6E-4746-921B-6A5F4CC1E3C5}" type="presOf" srcId="{2523E856-49D3-448F-9988-947BC8C3942D}" destId="{3D744017-1FEE-4DDD-A1BC-0AC3D76F5B9B}" srcOrd="0" destOrd="0" presId="urn:microsoft.com/office/officeart/2005/8/layout/list1"/>
    <dgm:cxn modelId="{8650C61D-3B0E-466C-8BD6-87C0F045824D}" type="presOf" srcId="{9660EB8D-68DE-4691-8688-F56A06A0BE40}" destId="{B1792D39-E112-4C89-815C-BD6EBE93FD70}" srcOrd="1" destOrd="0" presId="urn:microsoft.com/office/officeart/2005/8/layout/list1"/>
    <dgm:cxn modelId="{F9B3F11D-3C77-45C0-B656-7980CDB05147}" type="presOf" srcId="{F7C1ECF2-3544-403D-BCB8-9EDAC0AF6A22}" destId="{FBAF188D-980B-4979-A0ED-6E0E5326D54C}" srcOrd="1" destOrd="0" presId="urn:microsoft.com/office/officeart/2005/8/layout/list1"/>
    <dgm:cxn modelId="{7655DD23-C68E-486D-AB79-9941977A7A1B}" srcId="{9660EB8D-68DE-4691-8688-F56A06A0BE40}" destId="{169057B7-E763-4FE5-B7C2-C5D72AB0032E}" srcOrd="1" destOrd="0" parTransId="{2A43C2E2-86C8-442F-951E-2A440F284985}" sibTransId="{43CEB30F-610F-467C-B8AA-1FD2AA801AB4}"/>
    <dgm:cxn modelId="{BE7F0E2B-8A04-4A56-8BAA-7D7133AECED3}" type="presOf" srcId="{4350C5AE-B18D-463B-BF9E-1E6A2EF5C6E0}" destId="{2C215C49-9B57-4999-9337-D16B21AC9687}" srcOrd="0" destOrd="0" presId="urn:microsoft.com/office/officeart/2005/8/layout/list1"/>
    <dgm:cxn modelId="{F664F22F-4182-4897-ADFD-B6728CCFB8CC}" srcId="{1315DA62-218A-475F-B6F5-95E449CC886B}" destId="{630D6775-D425-4A67-AFEE-A582E7FFFB56}" srcOrd="2" destOrd="0" parTransId="{6C522B44-525E-40F3-91C5-6AE8405E5B8B}" sibTransId="{CA0823F5-FF61-477D-A450-36859826FFF7}"/>
    <dgm:cxn modelId="{D56B4233-C6B3-4953-8C77-73601E2CDDA4}" type="presOf" srcId="{9660EB8D-68DE-4691-8688-F56A06A0BE40}" destId="{68A393D1-299F-4945-AC29-1A6F52E72F9C}" srcOrd="0" destOrd="0" presId="urn:microsoft.com/office/officeart/2005/8/layout/list1"/>
    <dgm:cxn modelId="{D10B5634-FD23-48AA-90E9-2B49AE24452E}" srcId="{1315DA62-218A-475F-B6F5-95E449CC886B}" destId="{F7C1ECF2-3544-403D-BCB8-9EDAC0AF6A22}" srcOrd="0" destOrd="0" parTransId="{3A2B95B3-826B-4733-95C3-F212DE244672}" sibTransId="{595BC510-F6B1-4DC0-B483-FCC23A565B44}"/>
    <dgm:cxn modelId="{CF35C85F-8A3C-4CD8-A378-87F7AA770020}" srcId="{1315DA62-218A-475F-B6F5-95E449CC886B}" destId="{7B6D6939-FDC8-45F0-A7E2-D67BED2B04A5}" srcOrd="4" destOrd="0" parTransId="{9D30FAC7-A859-4576-8F5A-BB8913526A22}" sibTransId="{6C5B4673-9CC1-4AB3-A62E-74ECF480E0AC}"/>
    <dgm:cxn modelId="{DBFD9A43-3479-436D-BFD7-9A47F597604A}" srcId="{1315DA62-218A-475F-B6F5-95E449CC886B}" destId="{A348ABD1-1EC7-4C05-BB63-9D56E68661B6}" srcOrd="6" destOrd="0" parTransId="{A9BE8727-D8AC-4F95-91C7-42E5D518332D}" sibTransId="{196C64BB-1D79-4275-AC53-015781FBECF5}"/>
    <dgm:cxn modelId="{59AD7E46-C8C4-4D84-9A39-55B2C528ADF6}" type="presOf" srcId="{AD23A2BC-03A1-4B78-BEBC-D4295E6C6343}" destId="{A57BBFFA-6DF3-40CF-98A2-7BFE146616B4}" srcOrd="0" destOrd="0" presId="urn:microsoft.com/office/officeart/2005/8/layout/list1"/>
    <dgm:cxn modelId="{2DDBC667-3343-48F7-B2DC-ECEA2D9A6952}" srcId="{7B6D6939-FDC8-45F0-A7E2-D67BED2B04A5}" destId="{2523E856-49D3-448F-9988-947BC8C3942D}" srcOrd="0" destOrd="0" parTransId="{53B67E8D-207D-44A8-9E0E-0DF18EC247EE}" sibTransId="{3A2D34E9-89DB-47CE-BC57-FCBB5C3C9465}"/>
    <dgm:cxn modelId="{A921E669-934D-4388-88C4-1EB36A008C12}" type="presOf" srcId="{169057B7-E763-4FE5-B7C2-C5D72AB0032E}" destId="{82310C21-C718-498C-8B10-FED090345C5C}" srcOrd="0" destOrd="1" presId="urn:microsoft.com/office/officeart/2005/8/layout/list1"/>
    <dgm:cxn modelId="{5500514D-3C3E-489A-9228-6803A9C03BAE}" srcId="{9660EB8D-68DE-4691-8688-F56A06A0BE40}" destId="{006A7372-C030-40FD-AC50-8E2EDE050A41}" srcOrd="0" destOrd="0" parTransId="{A9A7A18D-AEC2-4DA1-87A6-4338140CF5C8}" sibTransId="{B0CE3CAE-E161-4D7E-A630-D752CD66C0FF}"/>
    <dgm:cxn modelId="{931A6A50-F5DC-44CC-A2BD-E9B68DA1EF3F}" srcId="{1315DA62-218A-475F-B6F5-95E449CC886B}" destId="{208962B7-EEC4-420E-B4A1-AB97DA3A381C}" srcOrd="5" destOrd="0" parTransId="{32BF1BD6-26A1-4861-8C25-DAA495F8C155}" sibTransId="{B31C44B8-B493-48C6-A478-A4963DB02C54}"/>
    <dgm:cxn modelId="{752B4653-F262-4F48-912A-9A28A18C0A9E}" type="presOf" srcId="{006A7372-C030-40FD-AC50-8E2EDE050A41}" destId="{82310C21-C718-498C-8B10-FED090345C5C}" srcOrd="0" destOrd="0" presId="urn:microsoft.com/office/officeart/2005/8/layout/list1"/>
    <dgm:cxn modelId="{05E9E357-D194-4A13-A0C3-4568721F31E1}" type="presOf" srcId="{7A0B0CF1-374A-445E-86C4-741FBC643CF9}" destId="{6317EB21-AF09-4FC2-8737-4FD7AC9DDE65}" srcOrd="0" destOrd="0" presId="urn:microsoft.com/office/officeart/2005/8/layout/list1"/>
    <dgm:cxn modelId="{8BA2017E-187B-4707-9646-6735311F3407}" srcId="{630D6775-D425-4A67-AFEE-A582E7FFFB56}" destId="{45982F86-18B4-422A-AA58-569120227B14}" srcOrd="0" destOrd="0" parTransId="{044F29D8-FD04-4F8B-83E4-F4538F5CE9F5}" sibTransId="{863E4B06-1A84-4ECF-8C6B-22E834D87396}"/>
    <dgm:cxn modelId="{5DD5D482-8976-433A-B152-2533CEAA39E7}" type="presOf" srcId="{F7C1ECF2-3544-403D-BCB8-9EDAC0AF6A22}" destId="{09D21B61-79DA-4317-9941-70A095A00C30}" srcOrd="0" destOrd="0" presId="urn:microsoft.com/office/officeart/2005/8/layout/list1"/>
    <dgm:cxn modelId="{3145F18A-1DBA-436E-8AEA-7A6AC5447670}" type="presOf" srcId="{208962B7-EEC4-420E-B4A1-AB97DA3A381C}" destId="{EDBA3AB4-1F33-41E1-98CC-0B92FA695791}" srcOrd="1" destOrd="0" presId="urn:microsoft.com/office/officeart/2005/8/layout/list1"/>
    <dgm:cxn modelId="{4B660E8B-7062-424B-B877-50FE4A751E40}" type="presOf" srcId="{7B6D6939-FDC8-45F0-A7E2-D67BED2B04A5}" destId="{E70FE437-FF1E-47CD-B086-D66B59700BCE}" srcOrd="1" destOrd="0" presId="urn:microsoft.com/office/officeart/2005/8/layout/list1"/>
    <dgm:cxn modelId="{64721E9C-C75B-4E95-928B-FAF4CB6AFF33}" srcId="{F7C1ECF2-3544-403D-BCB8-9EDAC0AF6A22}" destId="{7A0B0CF1-374A-445E-86C4-741FBC643CF9}" srcOrd="0" destOrd="0" parTransId="{27E6CAED-5841-4DE9-96CF-92C8E6FB0CD8}" sibTransId="{F77E1EC8-39EB-4770-8ED3-6670880B5A48}"/>
    <dgm:cxn modelId="{A60D66AB-28EA-411E-BC9B-D83BC62F58E3}" type="presOf" srcId="{A348ABD1-1EC7-4C05-BB63-9D56E68661B6}" destId="{3EF7061B-DCD4-4B84-AC54-4A8F098E365E}" srcOrd="0" destOrd="0" presId="urn:microsoft.com/office/officeart/2005/8/layout/list1"/>
    <dgm:cxn modelId="{E0D156AC-CF74-49B8-A308-40121BB0AC9E}" srcId="{1315DA62-218A-475F-B6F5-95E449CC886B}" destId="{4350C5AE-B18D-463B-BF9E-1E6A2EF5C6E0}" srcOrd="3" destOrd="0" parTransId="{497DC61A-2D2E-4F38-9526-B14B849DA68A}" sibTransId="{159BC06F-5863-4207-98DC-62F5E26C01C7}"/>
    <dgm:cxn modelId="{A36858C3-2613-4B47-AE21-F59DE2B2DB22}" type="presOf" srcId="{7B6D6939-FDC8-45F0-A7E2-D67BED2B04A5}" destId="{ECF66EA5-850A-4D72-BF74-B4C0797E1D7C}" srcOrd="0" destOrd="0" presId="urn:microsoft.com/office/officeart/2005/8/layout/list1"/>
    <dgm:cxn modelId="{C5D7C9D6-53BC-450C-BC8D-9830C98468A1}" type="presOf" srcId="{45982F86-18B4-422A-AA58-569120227B14}" destId="{D7BCA4CB-B4BB-492D-8311-1E0B29E7340C}" srcOrd="0" destOrd="0" presId="urn:microsoft.com/office/officeart/2005/8/layout/list1"/>
    <dgm:cxn modelId="{F18917D7-F750-4177-A6D0-28D46E18F79C}" type="presOf" srcId="{46C8DB36-7DF4-48A9-A128-C5F7D9D0F9B6}" destId="{E6048536-4F39-456A-BD30-41977EADF959}" srcOrd="0" destOrd="0" presId="urn:microsoft.com/office/officeart/2005/8/layout/list1"/>
    <dgm:cxn modelId="{3FC54CDD-8440-4348-B720-589CB70FE8DE}" srcId="{1315DA62-218A-475F-B6F5-95E449CC886B}" destId="{9660EB8D-68DE-4691-8688-F56A06A0BE40}" srcOrd="1" destOrd="0" parTransId="{580DD29E-2EE5-41AA-8EB8-AEB1853ABE75}" sibTransId="{321943EB-47A6-4CDC-BD56-B447654989E6}"/>
    <dgm:cxn modelId="{98163ADE-9644-4CDE-8249-806684EC74E5}" srcId="{4350C5AE-B18D-463B-BF9E-1E6A2EF5C6E0}" destId="{88C80C04-B31D-4A5B-B661-6CA24745052D}" srcOrd="0" destOrd="0" parTransId="{A52E2631-AAD8-4A05-A927-D005EEDF6FC4}" sibTransId="{C0242A34-B6D1-4C41-B36A-7A40C56F5762}"/>
    <dgm:cxn modelId="{E021DBDF-E509-435C-8C91-2E28F19FA5FF}" type="presOf" srcId="{630D6775-D425-4A67-AFEE-A582E7FFFB56}" destId="{7001784F-55DE-43B3-86EB-E455C0BAFDD4}" srcOrd="1" destOrd="0" presId="urn:microsoft.com/office/officeart/2005/8/layout/list1"/>
    <dgm:cxn modelId="{AC3C50E6-3ACA-476C-BA05-B12C53CE5917}" srcId="{A348ABD1-1EC7-4C05-BB63-9D56E68661B6}" destId="{46C8DB36-7DF4-48A9-A128-C5F7D9D0F9B6}" srcOrd="0" destOrd="0" parTransId="{31086789-7440-41C7-85FF-0A77BFA01CE4}" sibTransId="{49666DF2-7046-4AB1-B0BC-C82FF56F35FE}"/>
    <dgm:cxn modelId="{DE2FA9F1-1FDE-47F9-A441-C87FD6517A02}" srcId="{208962B7-EEC4-420E-B4A1-AB97DA3A381C}" destId="{AD23A2BC-03A1-4B78-BEBC-D4295E6C6343}" srcOrd="0" destOrd="0" parTransId="{0B6D6458-2E75-43C3-AA98-9C954962A5C0}" sibTransId="{E4174C40-90CA-4E48-B8F9-17A96C5C00EC}"/>
    <dgm:cxn modelId="{0EF52FF8-571E-4E57-B8E4-C8F6D7631A2D}" type="presOf" srcId="{1315DA62-218A-475F-B6F5-95E449CC886B}" destId="{D11371C3-4A26-437E-A96E-CD796E1A17F6}" srcOrd="0" destOrd="0" presId="urn:microsoft.com/office/officeart/2005/8/layout/list1"/>
    <dgm:cxn modelId="{D2DA0EFB-9BF4-475F-961E-B4150D2FC5FD}" type="presOf" srcId="{A348ABD1-1EC7-4C05-BB63-9D56E68661B6}" destId="{4732F6E4-B4DA-450A-9DDA-0012EB5FD7E1}" srcOrd="1" destOrd="0" presId="urn:microsoft.com/office/officeart/2005/8/layout/list1"/>
    <dgm:cxn modelId="{726843FF-1F76-499E-9655-08405F6FF614}" type="presOf" srcId="{208962B7-EEC4-420E-B4A1-AB97DA3A381C}" destId="{58746F40-9E94-441B-B7F0-F13A1B1FDB1A}" srcOrd="0" destOrd="0" presId="urn:microsoft.com/office/officeart/2005/8/layout/list1"/>
    <dgm:cxn modelId="{4D93FFE5-A4A5-48DB-AEE5-CB2DAFF40F3F}" type="presParOf" srcId="{D11371C3-4A26-437E-A96E-CD796E1A17F6}" destId="{C004E1F0-5E13-4CE0-AE66-38BE0536AA2D}" srcOrd="0" destOrd="0" presId="urn:microsoft.com/office/officeart/2005/8/layout/list1"/>
    <dgm:cxn modelId="{30B5519A-2FC0-4618-9C52-69AD780FEED5}" type="presParOf" srcId="{C004E1F0-5E13-4CE0-AE66-38BE0536AA2D}" destId="{09D21B61-79DA-4317-9941-70A095A00C30}" srcOrd="0" destOrd="0" presId="urn:microsoft.com/office/officeart/2005/8/layout/list1"/>
    <dgm:cxn modelId="{4936EF0D-58B8-47B8-BF62-F949C4985410}" type="presParOf" srcId="{C004E1F0-5E13-4CE0-AE66-38BE0536AA2D}" destId="{FBAF188D-980B-4979-A0ED-6E0E5326D54C}" srcOrd="1" destOrd="0" presId="urn:microsoft.com/office/officeart/2005/8/layout/list1"/>
    <dgm:cxn modelId="{27310061-EAC8-45FF-8C92-2DA7AAF3C2E9}" type="presParOf" srcId="{D11371C3-4A26-437E-A96E-CD796E1A17F6}" destId="{6DF444E5-E1A2-40C5-A0E6-E8FA99C7FFA7}" srcOrd="1" destOrd="0" presId="urn:microsoft.com/office/officeart/2005/8/layout/list1"/>
    <dgm:cxn modelId="{9024C0CF-20CE-435D-B6F3-B700AC1D9453}" type="presParOf" srcId="{D11371C3-4A26-437E-A96E-CD796E1A17F6}" destId="{6317EB21-AF09-4FC2-8737-4FD7AC9DDE65}" srcOrd="2" destOrd="0" presId="urn:microsoft.com/office/officeart/2005/8/layout/list1"/>
    <dgm:cxn modelId="{AF5E0592-7346-4C1F-B356-9384C53863FF}" type="presParOf" srcId="{D11371C3-4A26-437E-A96E-CD796E1A17F6}" destId="{81BB0F70-B4C7-4052-86BF-48ECE3AC675E}" srcOrd="3" destOrd="0" presId="urn:microsoft.com/office/officeart/2005/8/layout/list1"/>
    <dgm:cxn modelId="{D513E49B-D37C-46A1-8CC0-C1323B2ECECE}" type="presParOf" srcId="{D11371C3-4A26-437E-A96E-CD796E1A17F6}" destId="{7DCE5090-CF5F-443F-9EA8-D5665BF73DB6}" srcOrd="4" destOrd="0" presId="urn:microsoft.com/office/officeart/2005/8/layout/list1"/>
    <dgm:cxn modelId="{8B98C55A-345A-47CB-815C-69698F79D05F}" type="presParOf" srcId="{7DCE5090-CF5F-443F-9EA8-D5665BF73DB6}" destId="{68A393D1-299F-4945-AC29-1A6F52E72F9C}" srcOrd="0" destOrd="0" presId="urn:microsoft.com/office/officeart/2005/8/layout/list1"/>
    <dgm:cxn modelId="{07F05E8E-4C67-4822-866E-C96A5201DB28}" type="presParOf" srcId="{7DCE5090-CF5F-443F-9EA8-D5665BF73DB6}" destId="{B1792D39-E112-4C89-815C-BD6EBE93FD70}" srcOrd="1" destOrd="0" presId="urn:microsoft.com/office/officeart/2005/8/layout/list1"/>
    <dgm:cxn modelId="{3985935D-E374-4C3D-95BB-7DE69CEF4308}" type="presParOf" srcId="{D11371C3-4A26-437E-A96E-CD796E1A17F6}" destId="{9414957C-D75D-4DFB-8C76-83156B6732FB}" srcOrd="5" destOrd="0" presId="urn:microsoft.com/office/officeart/2005/8/layout/list1"/>
    <dgm:cxn modelId="{9C24C1D7-01F9-4C61-99A2-C1BE9ABAE2E0}" type="presParOf" srcId="{D11371C3-4A26-437E-A96E-CD796E1A17F6}" destId="{82310C21-C718-498C-8B10-FED090345C5C}" srcOrd="6" destOrd="0" presId="urn:microsoft.com/office/officeart/2005/8/layout/list1"/>
    <dgm:cxn modelId="{FACC40C2-EC29-47A6-A075-CBFA9CA50CAD}" type="presParOf" srcId="{D11371C3-4A26-437E-A96E-CD796E1A17F6}" destId="{940CF607-C94D-44FE-843E-FB854299146A}" srcOrd="7" destOrd="0" presId="urn:microsoft.com/office/officeart/2005/8/layout/list1"/>
    <dgm:cxn modelId="{7A1C1E6D-2DA0-4B92-AE6A-3C2FC283ACCF}" type="presParOf" srcId="{D11371C3-4A26-437E-A96E-CD796E1A17F6}" destId="{A00F7F4B-5480-493E-8377-3B2F81DBE8F3}" srcOrd="8" destOrd="0" presId="urn:microsoft.com/office/officeart/2005/8/layout/list1"/>
    <dgm:cxn modelId="{5283FD15-2E95-44D4-870C-70E331E8B030}" type="presParOf" srcId="{A00F7F4B-5480-493E-8377-3B2F81DBE8F3}" destId="{6BECE973-A320-44AE-AE34-602161D87FDC}" srcOrd="0" destOrd="0" presId="urn:microsoft.com/office/officeart/2005/8/layout/list1"/>
    <dgm:cxn modelId="{3A6D4941-6AEC-46AF-83DA-AD809EEBF932}" type="presParOf" srcId="{A00F7F4B-5480-493E-8377-3B2F81DBE8F3}" destId="{7001784F-55DE-43B3-86EB-E455C0BAFDD4}" srcOrd="1" destOrd="0" presId="urn:microsoft.com/office/officeart/2005/8/layout/list1"/>
    <dgm:cxn modelId="{0353B9C5-1BA6-439D-8298-A785CF3E4FD4}" type="presParOf" srcId="{D11371C3-4A26-437E-A96E-CD796E1A17F6}" destId="{DFD8172B-0752-4273-B088-EB598629AB96}" srcOrd="9" destOrd="0" presId="urn:microsoft.com/office/officeart/2005/8/layout/list1"/>
    <dgm:cxn modelId="{455BD6D3-0516-4536-A932-9DB66BBBD720}" type="presParOf" srcId="{D11371C3-4A26-437E-A96E-CD796E1A17F6}" destId="{D7BCA4CB-B4BB-492D-8311-1E0B29E7340C}" srcOrd="10" destOrd="0" presId="urn:microsoft.com/office/officeart/2005/8/layout/list1"/>
    <dgm:cxn modelId="{CFD7C731-5064-4783-8A09-280DB0F157D3}" type="presParOf" srcId="{D11371C3-4A26-437E-A96E-CD796E1A17F6}" destId="{469F65AD-5564-4F98-93BC-AF5FD716F48F}" srcOrd="11" destOrd="0" presId="urn:microsoft.com/office/officeart/2005/8/layout/list1"/>
    <dgm:cxn modelId="{2193200D-DE35-4A30-95F0-1866E2170D15}" type="presParOf" srcId="{D11371C3-4A26-437E-A96E-CD796E1A17F6}" destId="{7A08FBDE-762E-466F-9457-674DDC55D6F8}" srcOrd="12" destOrd="0" presId="urn:microsoft.com/office/officeart/2005/8/layout/list1"/>
    <dgm:cxn modelId="{695B793E-4014-489C-8B40-D8471CBF141B}" type="presParOf" srcId="{7A08FBDE-762E-466F-9457-674DDC55D6F8}" destId="{2C215C49-9B57-4999-9337-D16B21AC9687}" srcOrd="0" destOrd="0" presId="urn:microsoft.com/office/officeart/2005/8/layout/list1"/>
    <dgm:cxn modelId="{60E28F76-12BF-4E9D-B101-0C4C1129A4A4}" type="presParOf" srcId="{7A08FBDE-762E-466F-9457-674DDC55D6F8}" destId="{0BD115F3-43B5-4164-8FB1-FE7ECAD663CF}" srcOrd="1" destOrd="0" presId="urn:microsoft.com/office/officeart/2005/8/layout/list1"/>
    <dgm:cxn modelId="{F4F4219E-EE91-4DE7-8BDD-18962B78B778}" type="presParOf" srcId="{D11371C3-4A26-437E-A96E-CD796E1A17F6}" destId="{D6F3F354-4884-4B69-9AAA-E5D1158C7A7D}" srcOrd="13" destOrd="0" presId="urn:microsoft.com/office/officeart/2005/8/layout/list1"/>
    <dgm:cxn modelId="{4DFB548A-A88B-4732-A387-5B83A044701C}" type="presParOf" srcId="{D11371C3-4A26-437E-A96E-CD796E1A17F6}" destId="{03EA6B24-9D82-433C-8846-6032D423D89C}" srcOrd="14" destOrd="0" presId="urn:microsoft.com/office/officeart/2005/8/layout/list1"/>
    <dgm:cxn modelId="{B0E36F67-AD6E-40CE-A653-0D6E981046B6}" type="presParOf" srcId="{D11371C3-4A26-437E-A96E-CD796E1A17F6}" destId="{CAEFD5BF-4835-47E1-9C6F-D3E942637823}" srcOrd="15" destOrd="0" presId="urn:microsoft.com/office/officeart/2005/8/layout/list1"/>
    <dgm:cxn modelId="{92F2C2E4-AD06-45D9-B69A-3C2B832208F3}" type="presParOf" srcId="{D11371C3-4A26-437E-A96E-CD796E1A17F6}" destId="{76F01F54-A1BD-441C-AA59-1FF23F40046D}" srcOrd="16" destOrd="0" presId="urn:microsoft.com/office/officeart/2005/8/layout/list1"/>
    <dgm:cxn modelId="{64FC7A14-1F4E-4DF8-ADF6-6977AF58D841}" type="presParOf" srcId="{76F01F54-A1BD-441C-AA59-1FF23F40046D}" destId="{ECF66EA5-850A-4D72-BF74-B4C0797E1D7C}" srcOrd="0" destOrd="0" presId="urn:microsoft.com/office/officeart/2005/8/layout/list1"/>
    <dgm:cxn modelId="{A3A2EF82-8FD9-4D58-AE4D-2276C994EBBA}" type="presParOf" srcId="{76F01F54-A1BD-441C-AA59-1FF23F40046D}" destId="{E70FE437-FF1E-47CD-B086-D66B59700BCE}" srcOrd="1" destOrd="0" presId="urn:microsoft.com/office/officeart/2005/8/layout/list1"/>
    <dgm:cxn modelId="{F9FEBFE4-2EEA-4BE0-9BE5-110073364A2E}" type="presParOf" srcId="{D11371C3-4A26-437E-A96E-CD796E1A17F6}" destId="{31D3C2F5-5F71-471F-B92B-DFEBBAEA1707}" srcOrd="17" destOrd="0" presId="urn:microsoft.com/office/officeart/2005/8/layout/list1"/>
    <dgm:cxn modelId="{F36A8012-EB43-4C32-8C18-AAAB0740B54A}" type="presParOf" srcId="{D11371C3-4A26-437E-A96E-CD796E1A17F6}" destId="{3D744017-1FEE-4DDD-A1BC-0AC3D76F5B9B}" srcOrd="18" destOrd="0" presId="urn:microsoft.com/office/officeart/2005/8/layout/list1"/>
    <dgm:cxn modelId="{F26B011D-8DC5-4408-BB71-515AD503E27E}" type="presParOf" srcId="{D11371C3-4A26-437E-A96E-CD796E1A17F6}" destId="{88F1FADB-9484-491D-A04B-6098A314E89E}" srcOrd="19" destOrd="0" presId="urn:microsoft.com/office/officeart/2005/8/layout/list1"/>
    <dgm:cxn modelId="{E9C3C53E-E14A-4504-975D-E8235DCE145F}" type="presParOf" srcId="{D11371C3-4A26-437E-A96E-CD796E1A17F6}" destId="{7D7F86F3-7960-4A04-B970-FECF348E9E30}" srcOrd="20" destOrd="0" presId="urn:microsoft.com/office/officeart/2005/8/layout/list1"/>
    <dgm:cxn modelId="{24552A56-48AA-4339-8FFF-A83CDA9AD1CF}" type="presParOf" srcId="{7D7F86F3-7960-4A04-B970-FECF348E9E30}" destId="{58746F40-9E94-441B-B7F0-F13A1B1FDB1A}" srcOrd="0" destOrd="0" presId="urn:microsoft.com/office/officeart/2005/8/layout/list1"/>
    <dgm:cxn modelId="{40A46FE3-F43F-4B0D-B985-D908A2ED15EC}" type="presParOf" srcId="{7D7F86F3-7960-4A04-B970-FECF348E9E30}" destId="{EDBA3AB4-1F33-41E1-98CC-0B92FA695791}" srcOrd="1" destOrd="0" presId="urn:microsoft.com/office/officeart/2005/8/layout/list1"/>
    <dgm:cxn modelId="{BD3EFE9A-15D7-4DF9-B2E2-F9D591B7A82A}" type="presParOf" srcId="{D11371C3-4A26-437E-A96E-CD796E1A17F6}" destId="{CF92DBEB-04E9-430E-9E5F-EC80FC9F0BF4}" srcOrd="21" destOrd="0" presId="urn:microsoft.com/office/officeart/2005/8/layout/list1"/>
    <dgm:cxn modelId="{0AD573C3-54C3-443A-B115-2B9E4B471B68}" type="presParOf" srcId="{D11371C3-4A26-437E-A96E-CD796E1A17F6}" destId="{A57BBFFA-6DF3-40CF-98A2-7BFE146616B4}" srcOrd="22" destOrd="0" presId="urn:microsoft.com/office/officeart/2005/8/layout/list1"/>
    <dgm:cxn modelId="{9558C2CC-5110-4589-9B23-A2E91D881F0A}" type="presParOf" srcId="{D11371C3-4A26-437E-A96E-CD796E1A17F6}" destId="{5437BAF6-BAEA-4D0E-9EEB-14E56453A6B0}" srcOrd="23" destOrd="0" presId="urn:microsoft.com/office/officeart/2005/8/layout/list1"/>
    <dgm:cxn modelId="{230CD0AE-AA06-4812-B5A5-B321E2611E3D}" type="presParOf" srcId="{D11371C3-4A26-437E-A96E-CD796E1A17F6}" destId="{97B7E8C5-2D94-41F3-9A20-96D769750E83}" srcOrd="24" destOrd="0" presId="urn:microsoft.com/office/officeart/2005/8/layout/list1"/>
    <dgm:cxn modelId="{DB73DD3F-AD2E-4B35-8A2F-22B3AE355815}" type="presParOf" srcId="{97B7E8C5-2D94-41F3-9A20-96D769750E83}" destId="{3EF7061B-DCD4-4B84-AC54-4A8F098E365E}" srcOrd="0" destOrd="0" presId="urn:microsoft.com/office/officeart/2005/8/layout/list1"/>
    <dgm:cxn modelId="{41B493EB-E3CF-419A-80B8-29417696BF92}" type="presParOf" srcId="{97B7E8C5-2D94-41F3-9A20-96D769750E83}" destId="{4732F6E4-B4DA-450A-9DDA-0012EB5FD7E1}" srcOrd="1" destOrd="0" presId="urn:microsoft.com/office/officeart/2005/8/layout/list1"/>
    <dgm:cxn modelId="{FBBBE760-2D6E-46DB-87A6-377A7B972BB1}" type="presParOf" srcId="{D11371C3-4A26-437E-A96E-CD796E1A17F6}" destId="{36F48C43-DE90-4174-BD13-F90B20D7C1CE}" srcOrd="25" destOrd="0" presId="urn:microsoft.com/office/officeart/2005/8/layout/list1"/>
    <dgm:cxn modelId="{90B28F72-C6DA-4A51-A85E-6CE2115E7490}" type="presParOf" srcId="{D11371C3-4A26-437E-A96E-CD796E1A17F6}" destId="{E6048536-4F39-456A-BD30-41977EADF959}" srcOrd="26" destOrd="0" presId="urn:microsoft.com/office/officeart/2005/8/layout/lis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317EB21-AF09-4FC2-8737-4FD7AC9DDE65}">
      <dsp:nvSpPr>
        <dsp:cNvPr id="0" name=""/>
        <dsp:cNvSpPr/>
      </dsp:nvSpPr>
      <dsp:spPr>
        <a:xfrm>
          <a:off x="0" y="308521"/>
          <a:ext cx="5372101" cy="1017450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6935" tIns="354076" rIns="416935" bIns="128016" numCol="1" spcCol="1270" anchor="t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800" b="1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姓名と名前の間に</a:t>
          </a:r>
          <a:r>
            <a:rPr kumimoji="1" lang="ja-JP" altLang="en-US" sz="1800" b="1" kern="1200">
              <a:solidFill>
                <a:srgbClr val="EE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全角１文字スペース</a:t>
          </a:r>
          <a:r>
            <a:rPr kumimoji="1" lang="ja-JP" altLang="en-US" sz="1800" b="1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</a:t>
          </a:r>
        </a:p>
      </dsp:txBody>
      <dsp:txXfrm>
        <a:off x="0" y="308521"/>
        <a:ext cx="5372101" cy="1017450"/>
      </dsp:txXfrm>
    </dsp:sp>
    <dsp:sp modelId="{FBAF188D-980B-4979-A0ED-6E0E5326D54C}">
      <dsp:nvSpPr>
        <dsp:cNvPr id="0" name=""/>
        <dsp:cNvSpPr/>
      </dsp:nvSpPr>
      <dsp:spPr>
        <a:xfrm>
          <a:off x="268605" y="57601"/>
          <a:ext cx="3760470" cy="50184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42137" tIns="0" rIns="142137" bIns="0" numCol="1" spcCol="1270" anchor="ctr" anchorCtr="0">
          <a:noAutofit/>
        </a:bodyPr>
        <a:lstStyle/>
        <a:p>
          <a:pPr marL="0" lvl="0" indent="0" algn="l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2000" b="0" kern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①氏名</a:t>
          </a:r>
        </a:p>
      </dsp:txBody>
      <dsp:txXfrm>
        <a:off x="293103" y="82099"/>
        <a:ext cx="3711474" cy="452844"/>
      </dsp:txXfrm>
    </dsp:sp>
    <dsp:sp modelId="{82310C21-C718-498C-8B10-FED090345C5C}">
      <dsp:nvSpPr>
        <dsp:cNvPr id="0" name=""/>
        <dsp:cNvSpPr/>
      </dsp:nvSpPr>
      <dsp:spPr>
        <a:xfrm>
          <a:off x="0" y="1668691"/>
          <a:ext cx="5372101" cy="1338750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6935" tIns="354076" rIns="416935" bIns="128016" numCol="1" spcCol="1270" anchor="t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800" b="1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ひらがなでお願いします。</a:t>
          </a:r>
        </a:p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800" b="1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姓名と名前の間に</a:t>
          </a:r>
          <a:r>
            <a:rPr kumimoji="1" lang="ja-JP" altLang="en-US" sz="1800" b="1" kern="1200">
              <a:solidFill>
                <a:srgbClr val="EE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全角１文字スペース</a:t>
          </a:r>
          <a:r>
            <a:rPr kumimoji="1" lang="ja-JP" altLang="en-US" sz="1800" b="1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</a:t>
          </a:r>
        </a:p>
      </dsp:txBody>
      <dsp:txXfrm>
        <a:off x="0" y="1668691"/>
        <a:ext cx="5372101" cy="1338750"/>
      </dsp:txXfrm>
    </dsp:sp>
    <dsp:sp modelId="{B1792D39-E112-4C89-815C-BD6EBE93FD70}">
      <dsp:nvSpPr>
        <dsp:cNvPr id="0" name=""/>
        <dsp:cNvSpPr/>
      </dsp:nvSpPr>
      <dsp:spPr>
        <a:xfrm>
          <a:off x="268605" y="1417771"/>
          <a:ext cx="3760470" cy="50184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42137" tIns="0" rIns="142137" bIns="0" numCol="1" spcCol="1270" anchor="ctr" anchorCtr="0">
          <a:noAutofit/>
        </a:bodyPr>
        <a:lstStyle/>
        <a:p>
          <a:pPr marL="0" lvl="0" indent="0" algn="l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2000" b="0" kern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②ふりがな</a:t>
          </a:r>
        </a:p>
      </dsp:txBody>
      <dsp:txXfrm>
        <a:off x="293103" y="1442269"/>
        <a:ext cx="3711474" cy="452844"/>
      </dsp:txXfrm>
    </dsp:sp>
    <dsp:sp modelId="{D7BCA4CB-B4BB-492D-8311-1E0B29E7340C}">
      <dsp:nvSpPr>
        <dsp:cNvPr id="0" name=""/>
        <dsp:cNvSpPr/>
      </dsp:nvSpPr>
      <dsp:spPr>
        <a:xfrm>
          <a:off x="0" y="3350161"/>
          <a:ext cx="5372101" cy="749700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6935" tIns="354076" rIns="416935" bIns="128016" numCol="1" spcCol="1270" anchor="t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800" b="1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男、女を選択</a:t>
          </a:r>
        </a:p>
      </dsp:txBody>
      <dsp:txXfrm>
        <a:off x="0" y="3350161"/>
        <a:ext cx="5372101" cy="749700"/>
      </dsp:txXfrm>
    </dsp:sp>
    <dsp:sp modelId="{7001784F-55DE-43B3-86EB-E455C0BAFDD4}">
      <dsp:nvSpPr>
        <dsp:cNvPr id="0" name=""/>
        <dsp:cNvSpPr/>
      </dsp:nvSpPr>
      <dsp:spPr>
        <a:xfrm>
          <a:off x="268605" y="3099241"/>
          <a:ext cx="3760470" cy="50184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42137" tIns="0" rIns="142137" bIns="0" numCol="1" spcCol="1270" anchor="ctr" anchorCtr="0">
          <a:noAutofit/>
        </a:bodyPr>
        <a:lstStyle/>
        <a:p>
          <a:pPr marL="0" lvl="0" indent="0" algn="l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2000" b="0" kern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③性別</a:t>
          </a:r>
        </a:p>
      </dsp:txBody>
      <dsp:txXfrm>
        <a:off x="293103" y="3123739"/>
        <a:ext cx="3711474" cy="452844"/>
      </dsp:txXfrm>
    </dsp:sp>
    <dsp:sp modelId="{03EA6B24-9D82-433C-8846-6032D423D89C}">
      <dsp:nvSpPr>
        <dsp:cNvPr id="0" name=""/>
        <dsp:cNvSpPr/>
      </dsp:nvSpPr>
      <dsp:spPr>
        <a:xfrm>
          <a:off x="0" y="4442581"/>
          <a:ext cx="5372101" cy="749700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6935" tIns="354076" rIns="416935" bIns="128016" numCol="1" spcCol="1270" anchor="t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800" b="1" kern="1200">
              <a:solidFill>
                <a:srgbClr val="EE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kumimoji="1" lang="en-US" altLang="ja-JP" sz="1800" b="1" kern="1200">
              <a:solidFill>
                <a:srgbClr val="EE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800" b="1" kern="1200">
              <a:solidFill>
                <a:srgbClr val="EE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年度の学年</a:t>
          </a:r>
          <a:r>
            <a:rPr kumimoji="1" lang="ja-JP" altLang="en-US" sz="1800" b="1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で該当するもの</a:t>
          </a:r>
        </a:p>
      </dsp:txBody>
      <dsp:txXfrm>
        <a:off x="0" y="4442581"/>
        <a:ext cx="5372101" cy="749700"/>
      </dsp:txXfrm>
    </dsp:sp>
    <dsp:sp modelId="{0BD115F3-43B5-4164-8FB1-FE7ECAD663CF}">
      <dsp:nvSpPr>
        <dsp:cNvPr id="0" name=""/>
        <dsp:cNvSpPr/>
      </dsp:nvSpPr>
      <dsp:spPr>
        <a:xfrm>
          <a:off x="268605" y="4191661"/>
          <a:ext cx="3760470" cy="50184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42137" tIns="0" rIns="142137" bIns="0" numCol="1" spcCol="1270" anchor="ctr" anchorCtr="0">
          <a:noAutofit/>
        </a:bodyPr>
        <a:lstStyle/>
        <a:p>
          <a:pPr marL="0" lvl="0" indent="0" algn="l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2000" b="0" kern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④現学年</a:t>
          </a:r>
        </a:p>
      </dsp:txBody>
      <dsp:txXfrm>
        <a:off x="293103" y="4216159"/>
        <a:ext cx="3711474" cy="452844"/>
      </dsp:txXfrm>
    </dsp:sp>
    <dsp:sp modelId="{3D744017-1FEE-4DDD-A1BC-0AC3D76F5B9B}">
      <dsp:nvSpPr>
        <dsp:cNvPr id="0" name=""/>
        <dsp:cNvSpPr/>
      </dsp:nvSpPr>
      <dsp:spPr>
        <a:xfrm>
          <a:off x="0" y="5535001"/>
          <a:ext cx="5372101" cy="749700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6935" tIns="354076" rIns="416935" bIns="128016" numCol="1" spcCol="1270" anchor="t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800" b="0" kern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申込時点での級を入力</a:t>
          </a:r>
        </a:p>
      </dsp:txBody>
      <dsp:txXfrm>
        <a:off x="0" y="5535001"/>
        <a:ext cx="5372101" cy="749700"/>
      </dsp:txXfrm>
    </dsp:sp>
    <dsp:sp modelId="{E70FE437-FF1E-47CD-B086-D66B59700BCE}">
      <dsp:nvSpPr>
        <dsp:cNvPr id="0" name=""/>
        <dsp:cNvSpPr/>
      </dsp:nvSpPr>
      <dsp:spPr>
        <a:xfrm>
          <a:off x="268605" y="5284081"/>
          <a:ext cx="3760470" cy="50184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42137" tIns="0" rIns="142137" bIns="0" numCol="1" spcCol="1270" anchor="ctr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800" b="0" kern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⑤現級</a:t>
          </a:r>
        </a:p>
      </dsp:txBody>
      <dsp:txXfrm>
        <a:off x="293103" y="5308579"/>
        <a:ext cx="3711474" cy="452844"/>
      </dsp:txXfrm>
    </dsp:sp>
    <dsp:sp modelId="{A57BBFFA-6DF3-40CF-98A2-7BFE146616B4}">
      <dsp:nvSpPr>
        <dsp:cNvPr id="0" name=""/>
        <dsp:cNvSpPr/>
      </dsp:nvSpPr>
      <dsp:spPr>
        <a:xfrm>
          <a:off x="0" y="6627421"/>
          <a:ext cx="5372101" cy="749700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6935" tIns="354076" rIns="416935" bIns="128016" numCol="1" spcCol="1270" anchor="t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800" b="0" kern="1200">
              <a:solidFill>
                <a:srgbClr val="EE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自動入力</a:t>
          </a:r>
        </a:p>
      </dsp:txBody>
      <dsp:txXfrm>
        <a:off x="0" y="6627421"/>
        <a:ext cx="5372101" cy="749700"/>
      </dsp:txXfrm>
    </dsp:sp>
    <dsp:sp modelId="{EDBA3AB4-1F33-41E1-98CC-0B92FA695791}">
      <dsp:nvSpPr>
        <dsp:cNvPr id="0" name=""/>
        <dsp:cNvSpPr/>
      </dsp:nvSpPr>
      <dsp:spPr>
        <a:xfrm>
          <a:off x="268605" y="6376501"/>
          <a:ext cx="3760470" cy="50184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42137" tIns="0" rIns="142137" bIns="0" numCol="1" spcCol="1270" anchor="ctr" anchorCtr="0">
          <a:noAutofit/>
        </a:bodyPr>
        <a:lstStyle/>
        <a:p>
          <a:pPr marL="0" lvl="0" indent="0" algn="l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2000" b="0" kern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⑥出場学年区分・⑦出場カテゴリー</a:t>
          </a:r>
        </a:p>
      </dsp:txBody>
      <dsp:txXfrm>
        <a:off x="293103" y="6400999"/>
        <a:ext cx="3711474" cy="452844"/>
      </dsp:txXfrm>
    </dsp:sp>
    <dsp:sp modelId="{E6048536-4F39-456A-BD30-41977EADF959}">
      <dsp:nvSpPr>
        <dsp:cNvPr id="0" name=""/>
        <dsp:cNvSpPr/>
      </dsp:nvSpPr>
      <dsp:spPr>
        <a:xfrm>
          <a:off x="0" y="7719841"/>
          <a:ext cx="5372101" cy="749700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6935" tIns="354076" rIns="416935" bIns="128016" numCol="1" spcCol="1270" anchor="t" anchorCtr="0">
          <a:noAutofit/>
        </a:bodyPr>
        <a:lstStyle/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kumimoji="1" lang="ja-JP" altLang="en-US" sz="1800" b="1" kern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出場種目に〇を入力</a:t>
          </a:r>
        </a:p>
      </dsp:txBody>
      <dsp:txXfrm>
        <a:off x="0" y="7719841"/>
        <a:ext cx="5372101" cy="749700"/>
      </dsp:txXfrm>
    </dsp:sp>
    <dsp:sp modelId="{4732F6E4-B4DA-450A-9DDA-0012EB5FD7E1}">
      <dsp:nvSpPr>
        <dsp:cNvPr id="0" name=""/>
        <dsp:cNvSpPr/>
      </dsp:nvSpPr>
      <dsp:spPr>
        <a:xfrm>
          <a:off x="268605" y="7468921"/>
          <a:ext cx="3760470" cy="501840"/>
        </a:xfrm>
        <a:prstGeom prst="roundRect">
          <a:avLst/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l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42137" tIns="0" rIns="142137" bIns="0" numCol="1" spcCol="1270" anchor="ctr" anchorCtr="0">
          <a:noAutofit/>
        </a:bodyPr>
        <a:lstStyle/>
        <a:p>
          <a:pPr marL="0" lvl="0" indent="0" algn="l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2000" b="0" kern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⑧参加種目</a:t>
          </a:r>
          <a:endParaRPr kumimoji="1" lang="ja-JP" altLang="en-US" sz="1800" b="1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dsp:txBody>
      <dsp:txXfrm>
        <a:off x="293103" y="7493419"/>
        <a:ext cx="3711474" cy="45284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394606</xdr:colOff>
      <xdr:row>7</xdr:row>
      <xdr:rowOff>54429</xdr:rowOff>
    </xdr:from>
    <xdr:to>
      <xdr:col>20</xdr:col>
      <xdr:colOff>13607</xdr:colOff>
      <xdr:row>26</xdr:row>
      <xdr:rowOff>136072</xdr:rowOff>
    </xdr:to>
    <xdr:graphicFrame macro="">
      <xdr:nvGraphicFramePr>
        <xdr:cNvPr id="2" name="図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95250</xdr:rowOff>
        </xdr:from>
        <xdr:to>
          <xdr:col>13</xdr:col>
          <xdr:colOff>50800</xdr:colOff>
          <xdr:row>3</xdr:row>
          <xdr:rowOff>69850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並べ替え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95250</xdr:rowOff>
        </xdr:from>
        <xdr:to>
          <xdr:col>13</xdr:col>
          <xdr:colOff>50800</xdr:colOff>
          <xdr:row>3</xdr:row>
          <xdr:rowOff>69850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並べ替え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3</xdr:row>
          <xdr:rowOff>95250</xdr:rowOff>
        </xdr:from>
        <xdr:to>
          <xdr:col>13</xdr:col>
          <xdr:colOff>304800</xdr:colOff>
          <xdr:row>4</xdr:row>
          <xdr:rowOff>247650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並べ替え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E0000"/>
  </sheetPr>
  <dimension ref="A1:R60"/>
  <sheetViews>
    <sheetView showGridLines="0" tabSelected="1" zoomScale="70" zoomScaleNormal="70" zoomScaleSheetLayoutView="70" zoomScalePageLayoutView="70" workbookViewId="0">
      <selection activeCell="H4" sqref="H4:J4"/>
    </sheetView>
  </sheetViews>
  <sheetFormatPr defaultColWidth="9" defaultRowHeight="14"/>
  <cols>
    <col min="1" max="1" width="6.453125" style="67" customWidth="1"/>
    <col min="2" max="3" width="27.6328125" style="67" customWidth="1"/>
    <col min="4" max="7" width="15" style="67" customWidth="1"/>
    <col min="8" max="9" width="15" style="68" customWidth="1"/>
    <col min="10" max="10" width="13.26953125" style="67" customWidth="1"/>
    <col min="11" max="11" width="5.6328125" style="67" customWidth="1"/>
    <col min="12" max="12" width="9" style="67"/>
    <col min="13" max="13" width="10.08984375" style="67" bestFit="1" customWidth="1"/>
    <col min="14" max="14" width="9" style="67"/>
    <col min="15" max="15" width="3.6328125" style="67" customWidth="1"/>
    <col min="16" max="24" width="9" style="67"/>
    <col min="25" max="26" width="20.90625" style="67" customWidth="1"/>
    <col min="27" max="32" width="13.08984375" style="67" customWidth="1"/>
    <col min="33" max="16384" width="9" style="67"/>
  </cols>
  <sheetData>
    <row r="1" spans="1:18" ht="30.5" thickBot="1">
      <c r="A1" s="83"/>
      <c r="B1" s="139" t="s">
        <v>128</v>
      </c>
      <c r="C1" s="139"/>
      <c r="D1" s="139"/>
      <c r="E1" s="139"/>
      <c r="F1" s="139"/>
      <c r="G1" s="139"/>
      <c r="H1" s="139"/>
      <c r="I1" s="139"/>
      <c r="J1" s="139"/>
      <c r="K1" s="139"/>
      <c r="P1" s="137" t="s">
        <v>126</v>
      </c>
      <c r="Q1" s="137"/>
    </row>
    <row r="2" spans="1:18" ht="30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132" t="s">
        <v>249</v>
      </c>
      <c r="M2" s="133"/>
      <c r="N2" s="134"/>
      <c r="P2" s="138">
        <f>COUNTA(B9:B59)</f>
        <v>0</v>
      </c>
      <c r="Q2" s="138"/>
    </row>
    <row r="3" spans="1:18" ht="27.75" customHeight="1" thickBot="1">
      <c r="A3" s="69"/>
      <c r="B3" s="85" t="s">
        <v>129</v>
      </c>
      <c r="C3" s="86"/>
      <c r="D3" s="85" t="s">
        <v>235</v>
      </c>
      <c r="E3" s="141"/>
      <c r="F3" s="141"/>
      <c r="G3" s="84" t="s">
        <v>237</v>
      </c>
      <c r="H3" s="141"/>
      <c r="I3" s="141"/>
      <c r="J3" s="141"/>
      <c r="L3" s="127">
        <v>45872</v>
      </c>
      <c r="M3" s="128"/>
      <c r="N3" s="129"/>
      <c r="P3" s="117" t="s">
        <v>123</v>
      </c>
      <c r="Q3" s="117" t="s">
        <v>124</v>
      </c>
    </row>
    <row r="4" spans="1:18" ht="27.75" customHeight="1" thickBot="1">
      <c r="A4" s="69"/>
      <c r="C4" s="118" t="e">
        <f>VLOOKUP($C$3,リスト!$A$3:$B$33,2,FALSE)</f>
        <v>#N/A</v>
      </c>
      <c r="D4" s="85" t="s">
        <v>236</v>
      </c>
      <c r="E4" s="141"/>
      <c r="F4" s="141"/>
      <c r="G4" s="84" t="s">
        <v>238</v>
      </c>
      <c r="H4" s="141"/>
      <c r="I4" s="141"/>
      <c r="J4" s="141"/>
      <c r="L4" s="121" t="s">
        <v>252</v>
      </c>
      <c r="M4" s="130">
        <f ca="1">+TODAY()</f>
        <v>45850</v>
      </c>
      <c r="N4" s="131"/>
      <c r="P4" s="117">
        <f>+COUNTA(I9:I58)</f>
        <v>0</v>
      </c>
      <c r="Q4" s="117">
        <f>+COUNTA(J9:J58)</f>
        <v>0</v>
      </c>
    </row>
    <row r="5" spans="1:18" ht="44.25" customHeight="1" thickBot="1">
      <c r="D5" s="72"/>
      <c r="E5" s="72"/>
      <c r="F5" s="72"/>
      <c r="G5" s="72"/>
      <c r="L5" s="122" t="s">
        <v>250</v>
      </c>
      <c r="M5" s="123">
        <f ca="1">+_xlfn.DAYS(L3,M4)</f>
        <v>22</v>
      </c>
      <c r="N5" s="124" t="s">
        <v>251</v>
      </c>
      <c r="Q5" s="71"/>
      <c r="R5" s="71"/>
    </row>
    <row r="6" spans="1:18" ht="35.15" customHeight="1">
      <c r="A6" s="135" t="s">
        <v>0</v>
      </c>
      <c r="B6" s="125" t="s">
        <v>130</v>
      </c>
      <c r="C6" s="125" t="s">
        <v>127</v>
      </c>
      <c r="D6" s="125" t="s">
        <v>131</v>
      </c>
      <c r="E6" s="125" t="s">
        <v>132</v>
      </c>
      <c r="F6" s="125" t="s">
        <v>247</v>
      </c>
      <c r="G6" s="125" t="s">
        <v>248</v>
      </c>
      <c r="H6" s="125" t="s">
        <v>135</v>
      </c>
      <c r="I6" s="140" t="s">
        <v>136</v>
      </c>
      <c r="J6" s="140"/>
    </row>
    <row r="7" spans="1:18" s="68" customFormat="1" ht="35.15" customHeight="1" thickBot="1">
      <c r="A7" s="136"/>
      <c r="B7" s="126"/>
      <c r="C7" s="126"/>
      <c r="D7" s="126"/>
      <c r="E7" s="126"/>
      <c r="F7" s="126"/>
      <c r="G7" s="126"/>
      <c r="H7" s="126"/>
      <c r="I7" s="93" t="s">
        <v>51</v>
      </c>
      <c r="J7" s="93" t="s">
        <v>6</v>
      </c>
      <c r="L7" s="73"/>
    </row>
    <row r="8" spans="1:18" s="68" customFormat="1" ht="35.15" customHeight="1" thickTop="1">
      <c r="A8" s="91" t="s">
        <v>40</v>
      </c>
      <c r="B8" s="91" t="s">
        <v>41</v>
      </c>
      <c r="C8" s="91" t="s">
        <v>42</v>
      </c>
      <c r="D8" s="91" t="s">
        <v>15</v>
      </c>
      <c r="E8" s="92" t="s">
        <v>140</v>
      </c>
      <c r="F8" s="91">
        <v>8</v>
      </c>
      <c r="G8" s="92" t="s">
        <v>148</v>
      </c>
      <c r="H8" s="91" t="s">
        <v>164</v>
      </c>
      <c r="I8" s="92" t="s">
        <v>18</v>
      </c>
      <c r="J8" s="92" t="s">
        <v>18</v>
      </c>
      <c r="L8" s="73"/>
    </row>
    <row r="9" spans="1:18" ht="35.15" customHeight="1">
      <c r="A9" s="80">
        <v>1</v>
      </c>
      <c r="B9" s="90"/>
      <c r="C9" s="90"/>
      <c r="D9" s="94"/>
      <c r="E9" s="95"/>
      <c r="F9" s="94"/>
      <c r="G9" s="89" t="str">
        <f t="shared" ref="G9:G40" si="0">IF(E9="","",IF(E9="幼年","幼年",IF(OR(E9="小学1年",E9="小学2年"),"小学1・2年",IF(OR(E9="小学3年",E9="小学4年"),"小学3・4年",IF(OR(E9="小学5年",E9="小学6年"),"小学5・6年",
 E9)))))</f>
        <v/>
      </c>
      <c r="H9" s="88" t="str">
        <f t="shared" ref="H9:H40" si="1">IF(F9="","",IF(F9="無","初級",IF(VALUE(SUBSTITUTE(F9,"仮",""))&gt;=8,"初級",IF(VALUE(SUBSTITUTE(F9,"仮",""))&gt;=6,"中級",IF(VALUE(SUBSTITUTE(F9,"仮",""))&gt;=4,"上級",IF(VALUE(SUBSTITUTE(F9,"仮",""))&gt;=2,"最上級","超最上級"))))))</f>
        <v/>
      </c>
      <c r="I9" s="95"/>
      <c r="J9" s="95"/>
    </row>
    <row r="10" spans="1:18" ht="35.15" customHeight="1">
      <c r="A10" s="80">
        <v>2</v>
      </c>
      <c r="B10" s="90"/>
      <c r="C10" s="90"/>
      <c r="D10" s="94"/>
      <c r="E10" s="95"/>
      <c r="F10" s="94"/>
      <c r="G10" s="89" t="str">
        <f t="shared" si="0"/>
        <v/>
      </c>
      <c r="H10" s="88" t="str">
        <f t="shared" si="1"/>
        <v/>
      </c>
      <c r="I10" s="95"/>
      <c r="J10" s="95"/>
    </row>
    <row r="11" spans="1:18" ht="35.15" customHeight="1">
      <c r="A11" s="80">
        <v>3</v>
      </c>
      <c r="B11" s="90"/>
      <c r="C11" s="90"/>
      <c r="D11" s="94"/>
      <c r="E11" s="95"/>
      <c r="F11" s="94"/>
      <c r="G11" s="89" t="str">
        <f t="shared" si="0"/>
        <v/>
      </c>
      <c r="H11" s="88" t="str">
        <f t="shared" si="1"/>
        <v/>
      </c>
      <c r="I11" s="95"/>
      <c r="J11" s="95"/>
    </row>
    <row r="12" spans="1:18" ht="35.15" customHeight="1">
      <c r="A12" s="80">
        <v>4</v>
      </c>
      <c r="B12" s="90"/>
      <c r="C12" s="90"/>
      <c r="D12" s="94"/>
      <c r="E12" s="95"/>
      <c r="F12" s="94"/>
      <c r="G12" s="89" t="str">
        <f t="shared" si="0"/>
        <v/>
      </c>
      <c r="H12" s="88" t="str">
        <f t="shared" si="1"/>
        <v/>
      </c>
      <c r="I12" s="95"/>
      <c r="J12" s="95"/>
      <c r="N12" s="67" t="s">
        <v>9</v>
      </c>
    </row>
    <row r="13" spans="1:18" ht="35.15" customHeight="1">
      <c r="A13" s="80">
        <v>5</v>
      </c>
      <c r="B13" s="90"/>
      <c r="C13" s="90"/>
      <c r="D13" s="94"/>
      <c r="E13" s="95"/>
      <c r="F13" s="94"/>
      <c r="G13" s="89" t="str">
        <f t="shared" si="0"/>
        <v/>
      </c>
      <c r="H13" s="88" t="str">
        <f t="shared" si="1"/>
        <v/>
      </c>
      <c r="I13" s="95"/>
      <c r="J13" s="95"/>
    </row>
    <row r="14" spans="1:18" ht="35.15" customHeight="1">
      <c r="A14" s="80">
        <v>6</v>
      </c>
      <c r="B14" s="90"/>
      <c r="C14" s="90"/>
      <c r="D14" s="94"/>
      <c r="E14" s="95"/>
      <c r="F14" s="94"/>
      <c r="G14" s="89" t="str">
        <f t="shared" si="0"/>
        <v/>
      </c>
      <c r="H14" s="88" t="str">
        <f t="shared" si="1"/>
        <v/>
      </c>
      <c r="I14" s="95"/>
      <c r="J14" s="95"/>
    </row>
    <row r="15" spans="1:18" ht="35.15" customHeight="1">
      <c r="A15" s="80">
        <v>7</v>
      </c>
      <c r="B15" s="90"/>
      <c r="C15" s="90"/>
      <c r="D15" s="94"/>
      <c r="E15" s="95"/>
      <c r="F15" s="94"/>
      <c r="G15" s="89" t="str">
        <f t="shared" si="0"/>
        <v/>
      </c>
      <c r="H15" s="88" t="str">
        <f t="shared" si="1"/>
        <v/>
      </c>
      <c r="I15" s="95"/>
      <c r="J15" s="95"/>
    </row>
    <row r="16" spans="1:18" ht="35.15" customHeight="1">
      <c r="A16" s="80">
        <v>8</v>
      </c>
      <c r="B16" s="90"/>
      <c r="C16" s="90"/>
      <c r="D16" s="94"/>
      <c r="E16" s="95"/>
      <c r="F16" s="94"/>
      <c r="G16" s="89" t="str">
        <f t="shared" si="0"/>
        <v/>
      </c>
      <c r="H16" s="88" t="str">
        <f t="shared" si="1"/>
        <v/>
      </c>
      <c r="I16" s="95"/>
      <c r="J16" s="95"/>
    </row>
    <row r="17" spans="1:10" ht="35.15" customHeight="1">
      <c r="A17" s="80">
        <v>9</v>
      </c>
      <c r="B17" s="90"/>
      <c r="C17" s="90"/>
      <c r="D17" s="94"/>
      <c r="E17" s="95"/>
      <c r="F17" s="94"/>
      <c r="G17" s="89" t="str">
        <f t="shared" si="0"/>
        <v/>
      </c>
      <c r="H17" s="88" t="str">
        <f t="shared" si="1"/>
        <v/>
      </c>
      <c r="I17" s="95"/>
      <c r="J17" s="95"/>
    </row>
    <row r="18" spans="1:10" ht="35.15" customHeight="1">
      <c r="A18" s="80">
        <v>10</v>
      </c>
      <c r="B18" s="90"/>
      <c r="C18" s="90"/>
      <c r="D18" s="94"/>
      <c r="E18" s="95"/>
      <c r="F18" s="94"/>
      <c r="G18" s="89" t="str">
        <f t="shared" si="0"/>
        <v/>
      </c>
      <c r="H18" s="88" t="str">
        <f t="shared" si="1"/>
        <v/>
      </c>
      <c r="I18" s="95"/>
      <c r="J18" s="95"/>
    </row>
    <row r="19" spans="1:10" ht="35.15" customHeight="1">
      <c r="A19" s="80">
        <v>11</v>
      </c>
      <c r="B19" s="90"/>
      <c r="C19" s="90"/>
      <c r="D19" s="94"/>
      <c r="E19" s="95"/>
      <c r="F19" s="94"/>
      <c r="G19" s="89" t="str">
        <f t="shared" si="0"/>
        <v/>
      </c>
      <c r="H19" s="88" t="str">
        <f t="shared" si="1"/>
        <v/>
      </c>
      <c r="I19" s="95"/>
      <c r="J19" s="95"/>
    </row>
    <row r="20" spans="1:10" ht="35.15" customHeight="1">
      <c r="A20" s="80">
        <v>12</v>
      </c>
      <c r="B20" s="90"/>
      <c r="C20" s="90"/>
      <c r="D20" s="94"/>
      <c r="E20" s="95"/>
      <c r="F20" s="94"/>
      <c r="G20" s="89" t="str">
        <f t="shared" si="0"/>
        <v/>
      </c>
      <c r="H20" s="88" t="str">
        <f t="shared" si="1"/>
        <v/>
      </c>
      <c r="I20" s="95"/>
      <c r="J20" s="95"/>
    </row>
    <row r="21" spans="1:10" ht="35.15" customHeight="1">
      <c r="A21" s="80">
        <v>13</v>
      </c>
      <c r="B21" s="90"/>
      <c r="C21" s="90"/>
      <c r="D21" s="94"/>
      <c r="E21" s="95"/>
      <c r="F21" s="94"/>
      <c r="G21" s="89" t="str">
        <f t="shared" si="0"/>
        <v/>
      </c>
      <c r="H21" s="88" t="str">
        <f t="shared" si="1"/>
        <v/>
      </c>
      <c r="I21" s="95"/>
      <c r="J21" s="95"/>
    </row>
    <row r="22" spans="1:10" ht="35.15" customHeight="1">
      <c r="A22" s="80">
        <v>14</v>
      </c>
      <c r="B22" s="90"/>
      <c r="C22" s="90"/>
      <c r="D22" s="94"/>
      <c r="E22" s="95"/>
      <c r="F22" s="94"/>
      <c r="G22" s="89" t="str">
        <f t="shared" si="0"/>
        <v/>
      </c>
      <c r="H22" s="88" t="str">
        <f t="shared" si="1"/>
        <v/>
      </c>
      <c r="I22" s="95"/>
      <c r="J22" s="95"/>
    </row>
    <row r="23" spans="1:10" ht="35.15" customHeight="1">
      <c r="A23" s="80">
        <v>15</v>
      </c>
      <c r="B23" s="90"/>
      <c r="C23" s="90"/>
      <c r="D23" s="94"/>
      <c r="E23" s="95"/>
      <c r="F23" s="94"/>
      <c r="G23" s="89" t="str">
        <f t="shared" si="0"/>
        <v/>
      </c>
      <c r="H23" s="88" t="str">
        <f t="shared" si="1"/>
        <v/>
      </c>
      <c r="I23" s="95"/>
      <c r="J23" s="95"/>
    </row>
    <row r="24" spans="1:10" ht="35.15" customHeight="1">
      <c r="A24" s="80">
        <v>16</v>
      </c>
      <c r="B24" s="90"/>
      <c r="C24" s="90"/>
      <c r="D24" s="94"/>
      <c r="E24" s="95"/>
      <c r="F24" s="94"/>
      <c r="G24" s="89" t="str">
        <f t="shared" si="0"/>
        <v/>
      </c>
      <c r="H24" s="88" t="str">
        <f t="shared" si="1"/>
        <v/>
      </c>
      <c r="I24" s="95"/>
      <c r="J24" s="95"/>
    </row>
    <row r="25" spans="1:10" ht="35.15" customHeight="1">
      <c r="A25" s="80">
        <v>17</v>
      </c>
      <c r="B25" s="90"/>
      <c r="C25" s="90"/>
      <c r="D25" s="94"/>
      <c r="E25" s="95"/>
      <c r="F25" s="94"/>
      <c r="G25" s="89" t="str">
        <f t="shared" si="0"/>
        <v/>
      </c>
      <c r="H25" s="88" t="str">
        <f t="shared" si="1"/>
        <v/>
      </c>
      <c r="I25" s="95"/>
      <c r="J25" s="95"/>
    </row>
    <row r="26" spans="1:10" ht="35.15" customHeight="1">
      <c r="A26" s="80">
        <v>18</v>
      </c>
      <c r="B26" s="90"/>
      <c r="C26" s="90"/>
      <c r="D26" s="94"/>
      <c r="E26" s="95"/>
      <c r="F26" s="94"/>
      <c r="G26" s="89" t="str">
        <f t="shared" si="0"/>
        <v/>
      </c>
      <c r="H26" s="88" t="str">
        <f t="shared" si="1"/>
        <v/>
      </c>
      <c r="I26" s="95"/>
      <c r="J26" s="95"/>
    </row>
    <row r="27" spans="1:10" ht="35.15" customHeight="1">
      <c r="A27" s="80">
        <v>19</v>
      </c>
      <c r="B27" s="90"/>
      <c r="C27" s="90"/>
      <c r="D27" s="94"/>
      <c r="E27" s="95"/>
      <c r="F27" s="94"/>
      <c r="G27" s="89" t="str">
        <f t="shared" si="0"/>
        <v/>
      </c>
      <c r="H27" s="88" t="str">
        <f t="shared" si="1"/>
        <v/>
      </c>
      <c r="I27" s="95"/>
      <c r="J27" s="95"/>
    </row>
    <row r="28" spans="1:10" ht="35.15" customHeight="1">
      <c r="A28" s="80">
        <v>20</v>
      </c>
      <c r="B28" s="90"/>
      <c r="C28" s="90"/>
      <c r="D28" s="94"/>
      <c r="E28" s="95"/>
      <c r="F28" s="94"/>
      <c r="G28" s="89" t="str">
        <f t="shared" si="0"/>
        <v/>
      </c>
      <c r="H28" s="88" t="str">
        <f t="shared" si="1"/>
        <v/>
      </c>
      <c r="I28" s="95"/>
      <c r="J28" s="95"/>
    </row>
    <row r="29" spans="1:10" ht="35.15" customHeight="1">
      <c r="A29" s="80">
        <v>21</v>
      </c>
      <c r="B29" s="90"/>
      <c r="C29" s="90"/>
      <c r="D29" s="94"/>
      <c r="E29" s="95"/>
      <c r="F29" s="94"/>
      <c r="G29" s="89" t="str">
        <f t="shared" si="0"/>
        <v/>
      </c>
      <c r="H29" s="88" t="str">
        <f t="shared" si="1"/>
        <v/>
      </c>
      <c r="I29" s="95"/>
      <c r="J29" s="95"/>
    </row>
    <row r="30" spans="1:10" ht="35.15" customHeight="1">
      <c r="A30" s="80">
        <v>22</v>
      </c>
      <c r="B30" s="90"/>
      <c r="C30" s="90"/>
      <c r="D30" s="94"/>
      <c r="E30" s="95"/>
      <c r="F30" s="94"/>
      <c r="G30" s="89" t="str">
        <f t="shared" si="0"/>
        <v/>
      </c>
      <c r="H30" s="88" t="str">
        <f t="shared" si="1"/>
        <v/>
      </c>
      <c r="I30" s="95"/>
      <c r="J30" s="95"/>
    </row>
    <row r="31" spans="1:10" ht="35.15" customHeight="1">
      <c r="A31" s="80">
        <v>23</v>
      </c>
      <c r="B31" s="90"/>
      <c r="C31" s="90"/>
      <c r="D31" s="94"/>
      <c r="E31" s="95"/>
      <c r="F31" s="94"/>
      <c r="G31" s="89" t="str">
        <f t="shared" si="0"/>
        <v/>
      </c>
      <c r="H31" s="88" t="str">
        <f t="shared" si="1"/>
        <v/>
      </c>
      <c r="I31" s="95"/>
      <c r="J31" s="95"/>
    </row>
    <row r="32" spans="1:10" ht="35.15" customHeight="1">
      <c r="A32" s="80">
        <v>24</v>
      </c>
      <c r="B32" s="90"/>
      <c r="C32" s="90"/>
      <c r="D32" s="94"/>
      <c r="E32" s="95"/>
      <c r="F32" s="94"/>
      <c r="G32" s="89" t="str">
        <f t="shared" si="0"/>
        <v/>
      </c>
      <c r="H32" s="88" t="str">
        <f t="shared" si="1"/>
        <v/>
      </c>
      <c r="I32" s="95"/>
      <c r="J32" s="95"/>
    </row>
    <row r="33" spans="1:10" ht="35.15" customHeight="1">
      <c r="A33" s="80">
        <v>25</v>
      </c>
      <c r="B33" s="90"/>
      <c r="C33" s="90"/>
      <c r="D33" s="94"/>
      <c r="E33" s="95"/>
      <c r="F33" s="94"/>
      <c r="G33" s="89" t="str">
        <f t="shared" si="0"/>
        <v/>
      </c>
      <c r="H33" s="88" t="str">
        <f t="shared" si="1"/>
        <v/>
      </c>
      <c r="I33" s="95"/>
      <c r="J33" s="95"/>
    </row>
    <row r="34" spans="1:10" ht="35.15" customHeight="1">
      <c r="A34" s="80">
        <v>26</v>
      </c>
      <c r="B34" s="90"/>
      <c r="C34" s="90"/>
      <c r="D34" s="94"/>
      <c r="E34" s="95"/>
      <c r="F34" s="94"/>
      <c r="G34" s="89" t="str">
        <f t="shared" si="0"/>
        <v/>
      </c>
      <c r="H34" s="88" t="str">
        <f t="shared" si="1"/>
        <v/>
      </c>
      <c r="I34" s="95"/>
      <c r="J34" s="95"/>
    </row>
    <row r="35" spans="1:10" ht="35.15" customHeight="1">
      <c r="A35" s="80">
        <v>27</v>
      </c>
      <c r="B35" s="90"/>
      <c r="C35" s="90"/>
      <c r="D35" s="94"/>
      <c r="E35" s="95"/>
      <c r="F35" s="94"/>
      <c r="G35" s="89" t="str">
        <f t="shared" si="0"/>
        <v/>
      </c>
      <c r="H35" s="88" t="str">
        <f t="shared" si="1"/>
        <v/>
      </c>
      <c r="I35" s="95"/>
      <c r="J35" s="95"/>
    </row>
    <row r="36" spans="1:10" ht="35.15" customHeight="1">
      <c r="A36" s="80">
        <v>28</v>
      </c>
      <c r="B36" s="90"/>
      <c r="C36" s="90"/>
      <c r="D36" s="94"/>
      <c r="E36" s="95"/>
      <c r="F36" s="94"/>
      <c r="G36" s="89" t="str">
        <f t="shared" si="0"/>
        <v/>
      </c>
      <c r="H36" s="88" t="str">
        <f t="shared" si="1"/>
        <v/>
      </c>
      <c r="I36" s="95"/>
      <c r="J36" s="95"/>
    </row>
    <row r="37" spans="1:10" ht="35.15" customHeight="1">
      <c r="A37" s="80">
        <v>29</v>
      </c>
      <c r="B37" s="90"/>
      <c r="C37" s="90"/>
      <c r="D37" s="94"/>
      <c r="E37" s="95"/>
      <c r="F37" s="94"/>
      <c r="G37" s="89" t="str">
        <f t="shared" si="0"/>
        <v/>
      </c>
      <c r="H37" s="88" t="str">
        <f t="shared" si="1"/>
        <v/>
      </c>
      <c r="I37" s="95"/>
      <c r="J37" s="95"/>
    </row>
    <row r="38" spans="1:10" ht="35.15" customHeight="1">
      <c r="A38" s="80">
        <v>30</v>
      </c>
      <c r="B38" s="90"/>
      <c r="C38" s="90"/>
      <c r="D38" s="94"/>
      <c r="E38" s="95"/>
      <c r="F38" s="94"/>
      <c r="G38" s="89" t="str">
        <f t="shared" si="0"/>
        <v/>
      </c>
      <c r="H38" s="88" t="str">
        <f t="shared" si="1"/>
        <v/>
      </c>
      <c r="I38" s="95"/>
      <c r="J38" s="95"/>
    </row>
    <row r="39" spans="1:10" ht="35.15" customHeight="1">
      <c r="A39" s="80">
        <v>31</v>
      </c>
      <c r="B39" s="90"/>
      <c r="C39" s="90"/>
      <c r="D39" s="94"/>
      <c r="E39" s="95"/>
      <c r="F39" s="94"/>
      <c r="G39" s="89" t="str">
        <f t="shared" si="0"/>
        <v/>
      </c>
      <c r="H39" s="88" t="str">
        <f t="shared" si="1"/>
        <v/>
      </c>
      <c r="I39" s="95"/>
      <c r="J39" s="95"/>
    </row>
    <row r="40" spans="1:10" ht="35.15" customHeight="1">
      <c r="A40" s="80">
        <v>32</v>
      </c>
      <c r="B40" s="90"/>
      <c r="C40" s="90"/>
      <c r="D40" s="94"/>
      <c r="E40" s="95"/>
      <c r="F40" s="94"/>
      <c r="G40" s="89" t="str">
        <f t="shared" si="0"/>
        <v/>
      </c>
      <c r="H40" s="88" t="str">
        <f t="shared" si="1"/>
        <v/>
      </c>
      <c r="I40" s="95"/>
      <c r="J40" s="95"/>
    </row>
    <row r="41" spans="1:10" ht="35.15" customHeight="1">
      <c r="A41" s="80">
        <v>33</v>
      </c>
      <c r="B41" s="90"/>
      <c r="C41" s="90"/>
      <c r="D41" s="94"/>
      <c r="E41" s="95"/>
      <c r="F41" s="94"/>
      <c r="G41" s="89" t="str">
        <f t="shared" ref="G41:G58" si="2">IF(E41="","",IF(E41="幼年","幼年",IF(OR(E41="小学1年",E41="小学2年"),"小学1・2年",IF(OR(E41="小学3年",E41="小学4年"),"小学3・4年",IF(OR(E41="小学5年",E41="小学6年"),"小学5・6年",
 E41)))))</f>
        <v/>
      </c>
      <c r="H41" s="88" t="str">
        <f t="shared" ref="H41:H58" si="3">IF(F41="","",IF(F41="無","初級",IF(VALUE(SUBSTITUTE(F41,"仮",""))&gt;=8,"初級",IF(VALUE(SUBSTITUTE(F41,"仮",""))&gt;=6,"中級",IF(VALUE(SUBSTITUTE(F41,"仮",""))&gt;=4,"上級",IF(VALUE(SUBSTITUTE(F41,"仮",""))&gt;=2,"最上級","超最上級"))))))</f>
        <v/>
      </c>
      <c r="I41" s="95"/>
      <c r="J41" s="95"/>
    </row>
    <row r="42" spans="1:10" ht="35.15" customHeight="1">
      <c r="A42" s="80">
        <v>34</v>
      </c>
      <c r="B42" s="90"/>
      <c r="C42" s="90"/>
      <c r="D42" s="94"/>
      <c r="E42" s="95"/>
      <c r="F42" s="94"/>
      <c r="G42" s="89" t="str">
        <f t="shared" si="2"/>
        <v/>
      </c>
      <c r="H42" s="88" t="str">
        <f t="shared" si="3"/>
        <v/>
      </c>
      <c r="I42" s="95"/>
      <c r="J42" s="95"/>
    </row>
    <row r="43" spans="1:10" ht="35.15" customHeight="1">
      <c r="A43" s="80">
        <v>35</v>
      </c>
      <c r="B43" s="90"/>
      <c r="C43" s="90"/>
      <c r="D43" s="94"/>
      <c r="E43" s="95"/>
      <c r="F43" s="94"/>
      <c r="G43" s="89" t="str">
        <f t="shared" si="2"/>
        <v/>
      </c>
      <c r="H43" s="88" t="str">
        <f t="shared" si="3"/>
        <v/>
      </c>
      <c r="I43" s="95"/>
      <c r="J43" s="95"/>
    </row>
    <row r="44" spans="1:10" ht="35.15" customHeight="1">
      <c r="A44" s="80">
        <v>36</v>
      </c>
      <c r="B44" s="90"/>
      <c r="C44" s="90"/>
      <c r="D44" s="94"/>
      <c r="E44" s="95"/>
      <c r="F44" s="94"/>
      <c r="G44" s="89" t="str">
        <f t="shared" si="2"/>
        <v/>
      </c>
      <c r="H44" s="88" t="str">
        <f t="shared" si="3"/>
        <v/>
      </c>
      <c r="I44" s="95"/>
      <c r="J44" s="95"/>
    </row>
    <row r="45" spans="1:10" ht="35.15" customHeight="1">
      <c r="A45" s="80">
        <v>37</v>
      </c>
      <c r="B45" s="90"/>
      <c r="C45" s="90"/>
      <c r="D45" s="94"/>
      <c r="E45" s="95"/>
      <c r="F45" s="94"/>
      <c r="G45" s="89" t="str">
        <f t="shared" si="2"/>
        <v/>
      </c>
      <c r="H45" s="88" t="str">
        <f t="shared" si="3"/>
        <v/>
      </c>
      <c r="I45" s="95"/>
      <c r="J45" s="95"/>
    </row>
    <row r="46" spans="1:10" ht="35.15" customHeight="1">
      <c r="A46" s="80">
        <v>38</v>
      </c>
      <c r="B46" s="90"/>
      <c r="C46" s="90"/>
      <c r="D46" s="94"/>
      <c r="E46" s="95"/>
      <c r="F46" s="94"/>
      <c r="G46" s="89" t="str">
        <f t="shared" si="2"/>
        <v/>
      </c>
      <c r="H46" s="88" t="str">
        <f t="shared" si="3"/>
        <v/>
      </c>
      <c r="I46" s="95"/>
      <c r="J46" s="95"/>
    </row>
    <row r="47" spans="1:10" ht="35.15" customHeight="1">
      <c r="A47" s="80">
        <v>39</v>
      </c>
      <c r="B47" s="90"/>
      <c r="C47" s="90"/>
      <c r="D47" s="94"/>
      <c r="E47" s="95"/>
      <c r="F47" s="94"/>
      <c r="G47" s="89" t="str">
        <f t="shared" si="2"/>
        <v/>
      </c>
      <c r="H47" s="88" t="str">
        <f t="shared" si="3"/>
        <v/>
      </c>
      <c r="I47" s="95"/>
      <c r="J47" s="95"/>
    </row>
    <row r="48" spans="1:10" ht="35.15" customHeight="1">
      <c r="A48" s="80">
        <v>40</v>
      </c>
      <c r="B48" s="90"/>
      <c r="C48" s="90"/>
      <c r="D48" s="94"/>
      <c r="E48" s="95"/>
      <c r="F48" s="94"/>
      <c r="G48" s="89" t="str">
        <f t="shared" si="2"/>
        <v/>
      </c>
      <c r="H48" s="88" t="str">
        <f t="shared" si="3"/>
        <v/>
      </c>
      <c r="I48" s="95"/>
      <c r="J48" s="95"/>
    </row>
    <row r="49" spans="1:10" ht="35.15" customHeight="1">
      <c r="A49" s="80">
        <v>41</v>
      </c>
      <c r="B49" s="90"/>
      <c r="C49" s="90"/>
      <c r="D49" s="94"/>
      <c r="E49" s="95"/>
      <c r="F49" s="94"/>
      <c r="G49" s="89" t="str">
        <f t="shared" si="2"/>
        <v/>
      </c>
      <c r="H49" s="88" t="str">
        <f t="shared" si="3"/>
        <v/>
      </c>
      <c r="I49" s="95"/>
      <c r="J49" s="95"/>
    </row>
    <row r="50" spans="1:10" ht="35.15" customHeight="1">
      <c r="A50" s="80">
        <v>42</v>
      </c>
      <c r="B50" s="90"/>
      <c r="C50" s="90"/>
      <c r="D50" s="94"/>
      <c r="E50" s="95"/>
      <c r="F50" s="94"/>
      <c r="G50" s="89" t="str">
        <f t="shared" si="2"/>
        <v/>
      </c>
      <c r="H50" s="88" t="str">
        <f t="shared" si="3"/>
        <v/>
      </c>
      <c r="I50" s="95"/>
      <c r="J50" s="95"/>
    </row>
    <row r="51" spans="1:10" ht="35.15" customHeight="1">
      <c r="A51" s="80">
        <v>43</v>
      </c>
      <c r="B51" s="90"/>
      <c r="C51" s="90"/>
      <c r="D51" s="94"/>
      <c r="E51" s="95"/>
      <c r="F51" s="94"/>
      <c r="G51" s="89" t="str">
        <f t="shared" si="2"/>
        <v/>
      </c>
      <c r="H51" s="88" t="str">
        <f t="shared" si="3"/>
        <v/>
      </c>
      <c r="I51" s="95"/>
      <c r="J51" s="95"/>
    </row>
    <row r="52" spans="1:10" ht="35.15" customHeight="1">
      <c r="A52" s="80">
        <v>44</v>
      </c>
      <c r="B52" s="90"/>
      <c r="C52" s="90"/>
      <c r="D52" s="94"/>
      <c r="E52" s="95"/>
      <c r="F52" s="94"/>
      <c r="G52" s="89" t="str">
        <f t="shared" si="2"/>
        <v/>
      </c>
      <c r="H52" s="88" t="str">
        <f t="shared" si="3"/>
        <v/>
      </c>
      <c r="I52" s="95"/>
      <c r="J52" s="95"/>
    </row>
    <row r="53" spans="1:10" ht="35.15" customHeight="1">
      <c r="A53" s="80">
        <v>45</v>
      </c>
      <c r="B53" s="90"/>
      <c r="C53" s="90"/>
      <c r="D53" s="94"/>
      <c r="E53" s="95"/>
      <c r="F53" s="94"/>
      <c r="G53" s="89" t="str">
        <f t="shared" si="2"/>
        <v/>
      </c>
      <c r="H53" s="88" t="str">
        <f t="shared" si="3"/>
        <v/>
      </c>
      <c r="I53" s="95"/>
      <c r="J53" s="95"/>
    </row>
    <row r="54" spans="1:10" ht="35.15" customHeight="1">
      <c r="A54" s="80">
        <v>46</v>
      </c>
      <c r="B54" s="90"/>
      <c r="C54" s="90"/>
      <c r="D54" s="94"/>
      <c r="E54" s="95"/>
      <c r="F54" s="94"/>
      <c r="G54" s="89" t="str">
        <f t="shared" si="2"/>
        <v/>
      </c>
      <c r="H54" s="88" t="str">
        <f t="shared" si="3"/>
        <v/>
      </c>
      <c r="I54" s="95"/>
      <c r="J54" s="95"/>
    </row>
    <row r="55" spans="1:10" ht="35.15" customHeight="1">
      <c r="A55" s="80">
        <v>47</v>
      </c>
      <c r="B55" s="90"/>
      <c r="C55" s="90"/>
      <c r="D55" s="94"/>
      <c r="E55" s="95"/>
      <c r="F55" s="94"/>
      <c r="G55" s="89" t="str">
        <f t="shared" si="2"/>
        <v/>
      </c>
      <c r="H55" s="88" t="str">
        <f t="shared" si="3"/>
        <v/>
      </c>
      <c r="I55" s="95"/>
      <c r="J55" s="95"/>
    </row>
    <row r="56" spans="1:10" ht="35.15" customHeight="1">
      <c r="A56" s="80">
        <v>48</v>
      </c>
      <c r="B56" s="90"/>
      <c r="C56" s="90"/>
      <c r="D56" s="94"/>
      <c r="E56" s="95"/>
      <c r="F56" s="94"/>
      <c r="G56" s="89" t="str">
        <f t="shared" si="2"/>
        <v/>
      </c>
      <c r="H56" s="88" t="str">
        <f t="shared" si="3"/>
        <v/>
      </c>
      <c r="I56" s="95"/>
      <c r="J56" s="95"/>
    </row>
    <row r="57" spans="1:10" ht="35.15" customHeight="1">
      <c r="A57" s="80">
        <v>49</v>
      </c>
      <c r="B57" s="90"/>
      <c r="C57" s="90"/>
      <c r="D57" s="94"/>
      <c r="E57" s="95"/>
      <c r="F57" s="94"/>
      <c r="G57" s="89" t="str">
        <f t="shared" si="2"/>
        <v/>
      </c>
      <c r="H57" s="88" t="str">
        <f t="shared" si="3"/>
        <v/>
      </c>
      <c r="I57" s="95"/>
      <c r="J57" s="95"/>
    </row>
    <row r="58" spans="1:10" ht="35.15" customHeight="1">
      <c r="A58" s="80">
        <v>50</v>
      </c>
      <c r="B58" s="120"/>
      <c r="C58" s="90"/>
      <c r="D58" s="94"/>
      <c r="E58" s="95"/>
      <c r="F58" s="94"/>
      <c r="G58" s="89" t="str">
        <f t="shared" si="2"/>
        <v/>
      </c>
      <c r="H58" s="88" t="str">
        <f t="shared" si="3"/>
        <v/>
      </c>
      <c r="I58" s="95"/>
      <c r="J58" s="95"/>
    </row>
    <row r="59" spans="1:10" ht="15.5">
      <c r="B59" s="119"/>
    </row>
    <row r="60" spans="1:10" ht="30" customHeight="1"/>
  </sheetData>
  <sheetProtection algorithmName="SHA-512" hashValue="azHU8tZ/5jNxVOGJDF3cJZglp1TI3X4axPCbAhK0ALAMfSaQiOFEDxaDOIc36q06C/VV+cwB/J0bFjlX5zjwjg==" saltValue="cB8Y1qvn1m/Uc55WyfkQag==" spinCount="100000" sheet="1" insertRows="0" selectLockedCells="1" autoFilter="0"/>
  <autoFilter ref="A7:R7" xr:uid="{00000000-0001-0000-0000-000000000000}"/>
  <mergeCells count="19">
    <mergeCell ref="L2:N2"/>
    <mergeCell ref="A6:A7"/>
    <mergeCell ref="P1:Q1"/>
    <mergeCell ref="P2:Q2"/>
    <mergeCell ref="B1:K1"/>
    <mergeCell ref="I6:J6"/>
    <mergeCell ref="G6:G7"/>
    <mergeCell ref="E3:F3"/>
    <mergeCell ref="E4:F4"/>
    <mergeCell ref="H3:J3"/>
    <mergeCell ref="H4:J4"/>
    <mergeCell ref="B6:B7"/>
    <mergeCell ref="C6:C7"/>
    <mergeCell ref="D6:D7"/>
    <mergeCell ref="E6:E7"/>
    <mergeCell ref="F6:F7"/>
    <mergeCell ref="H6:H7"/>
    <mergeCell ref="L3:N3"/>
    <mergeCell ref="M4:N4"/>
  </mergeCells>
  <phoneticPr fontId="1" type="Hiragana"/>
  <conditionalFormatting sqref="F9:F58">
    <cfRule type="containsText" dxfId="19" priority="1" stopIfTrue="1" operator="containsText" text="1">
      <formula>NOT(ISERROR(SEARCH("1",F9)))</formula>
    </cfRule>
    <cfRule type="containsText" dxfId="18" priority="2" stopIfTrue="1" operator="containsText" text="2">
      <formula>NOT(ISERROR(SEARCH("2",F9)))</formula>
    </cfRule>
    <cfRule type="containsText" dxfId="17" priority="3" stopIfTrue="1" operator="containsText" text="3">
      <formula>NOT(ISERROR(SEARCH("3",F9)))</formula>
    </cfRule>
    <cfRule type="containsText" dxfId="16" priority="5" stopIfTrue="1" operator="containsText" text="5">
      <formula>NOT(ISERROR(SEARCH("5",F9)))</formula>
    </cfRule>
    <cfRule type="containsText" dxfId="15" priority="6" operator="containsText" text="4">
      <formula>NOT(ISERROR(SEARCH("4",F9)))</formula>
    </cfRule>
    <cfRule type="containsText" dxfId="14" priority="7" operator="containsText" text="6">
      <formula>NOT(ISERROR(SEARCH("6",F9)))</formula>
    </cfRule>
    <cfRule type="containsText" dxfId="13" priority="8" operator="containsText" text="7">
      <formula>NOT(ISERROR(SEARCH("7",F9)))</formula>
    </cfRule>
    <cfRule type="containsText" dxfId="12" priority="9" operator="containsText" text="8">
      <formula>NOT(ISERROR(SEARCH("8",F9)))</formula>
    </cfRule>
  </conditionalFormatting>
  <dataValidations count="1">
    <dataValidation type="textLength" errorStyle="warning" imeMode="hiragana" allowBlank="1" showInputMessage="1" showErrorMessage="1" errorTitle="ひらがな入力" error="ひらがなで入力し、姓名・氏名の間に【全角で1文字開け】を願います" sqref="C8" xr:uid="{938F1730-7721-45BB-A2D5-39105550FA58}">
      <formula1>0</formula1>
      <formula2>15</formula2>
    </dataValidation>
  </dataValidations>
  <printOptions horizontalCentered="1" verticalCentered="1"/>
  <pageMargins left="0.78740157480314965" right="0.78740157480314965" top="0.19685039370078741" bottom="0.19685039370078741" header="0.51181102362204722" footer="0.51181102362204722"/>
  <pageSetup paperSize="9" scale="77" orientation="landscape" r:id="rId1"/>
  <headerFooter alignWithMargins="0"/>
  <rowBreaks count="1" manualBreakCount="1">
    <brk id="28" max="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F4504B0-BB95-4F2A-8297-C30BEB0BA599}">
          <x14:formula1>
            <xm:f>リスト!$A$3:$A$33</xm:f>
          </x14:formula1>
          <xm:sqref>C3</xm:sqref>
        </x14:dataValidation>
        <x14:dataValidation type="list" allowBlank="1" showInputMessage="1" showErrorMessage="1" xr:uid="{AED35B26-B103-4193-9498-83886754E3F3}">
          <x14:formula1>
            <xm:f>リスト!$C$3:$C$4</xm:f>
          </x14:formula1>
          <xm:sqref>D8:D58</xm:sqref>
        </x14:dataValidation>
        <x14:dataValidation type="list" allowBlank="1" showInputMessage="1" showErrorMessage="1" xr:uid="{1E61123E-E4FC-4DA1-BEA6-A7DB5D630BCE}">
          <x14:formula1>
            <xm:f>リスト!$D$3:$D$11</xm:f>
          </x14:formula1>
          <xm:sqref>E8:E58</xm:sqref>
        </x14:dataValidation>
        <x14:dataValidation type="list" imeMode="off" allowBlank="1" showInputMessage="1" showErrorMessage="1" xr:uid="{8D98675F-E67E-406B-8815-6808655D135B}">
          <x14:formula1>
            <xm:f>リスト!$F$3:$F$23</xm:f>
          </x14:formula1>
          <xm:sqref>F8:F58</xm:sqref>
        </x14:dataValidation>
        <x14:dataValidation type="list" allowBlank="1" showInputMessage="1" showErrorMessage="1" xr:uid="{75B327E3-5768-41DB-B57B-BBC23A81AD6D}">
          <x14:formula1>
            <xm:f>リスト!$H$3</xm:f>
          </x14:formula1>
          <xm:sqref>I8:J58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view="pageBreakPreview" zoomScale="60" zoomScaleNormal="70" workbookViewId="0">
      <selection activeCell="L23" sqref="L23"/>
    </sheetView>
  </sheetViews>
  <sheetFormatPr defaultColWidth="9" defaultRowHeight="14"/>
  <cols>
    <col min="1" max="1" width="6.453125" style="67" customWidth="1"/>
    <col min="2" max="2" width="14.6328125" style="67" customWidth="1"/>
    <col min="3" max="4" width="27.6328125" style="67" customWidth="1"/>
    <col min="5" max="5" width="11.90625" style="67" customWidth="1"/>
    <col min="6" max="6" width="14.08984375" style="68" bestFit="1" customWidth="1"/>
    <col min="7" max="7" width="11.90625" style="68" customWidth="1"/>
    <col min="8" max="10" width="11.7265625" style="67" hidden="1" customWidth="1"/>
    <col min="11" max="11" width="4.36328125" style="67" customWidth="1"/>
    <col min="12" max="12" width="7.453125" style="67" customWidth="1"/>
    <col min="13" max="13" width="15.453125" style="67" bestFit="1" customWidth="1"/>
    <col min="14" max="14" width="7.6328125" style="67" customWidth="1"/>
    <col min="15" max="15" width="11.08984375" style="67" bestFit="1" customWidth="1"/>
    <col min="16" max="16384" width="9" style="67"/>
  </cols>
  <sheetData>
    <row r="1" spans="1:21" ht="14.5" thickBot="1">
      <c r="E1" s="72"/>
    </row>
    <row r="2" spans="1:21" ht="15" customHeight="1">
      <c r="A2" s="156" t="s">
        <v>0</v>
      </c>
      <c r="B2" s="156" t="s">
        <v>16</v>
      </c>
      <c r="C2" s="156" t="s">
        <v>1</v>
      </c>
      <c r="D2" s="156" t="s">
        <v>7</v>
      </c>
      <c r="E2" s="156" t="s">
        <v>3</v>
      </c>
      <c r="F2" s="156" t="s">
        <v>242</v>
      </c>
      <c r="G2" s="156" t="s">
        <v>243</v>
      </c>
      <c r="H2" s="157" t="s">
        <v>8</v>
      </c>
      <c r="I2" s="158"/>
      <c r="J2" s="159"/>
    </row>
    <row r="3" spans="1:21" s="68" customFormat="1" ht="20.149999999999999" customHeight="1" thickBot="1">
      <c r="A3" s="156"/>
      <c r="B3" s="156"/>
      <c r="C3" s="156"/>
      <c r="D3" s="156"/>
      <c r="E3" s="156"/>
      <c r="F3" s="156"/>
      <c r="G3" s="156"/>
      <c r="H3" s="96" t="s">
        <v>4</v>
      </c>
      <c r="I3" s="97" t="s">
        <v>5</v>
      </c>
      <c r="J3" s="98" t="s">
        <v>6</v>
      </c>
      <c r="L3" s="99"/>
    </row>
    <row r="4" spans="1:21" ht="27.75" customHeight="1">
      <c r="A4" s="75">
        <v>1</v>
      </c>
      <c r="B4" s="110" t="str">
        <f>IF(選手申込書!I9=リスト!$H$3,選手申込書!$C$4,"")</f>
        <v/>
      </c>
      <c r="C4" s="110" t="str">
        <f>IF(選手申込書!$I9=リスト!$H$3,選手申込書!B9,"")</f>
        <v/>
      </c>
      <c r="D4" s="110" t="str">
        <f>IF(選手申込書!$I9=リスト!$H$3,選手申込書!C9,"")</f>
        <v/>
      </c>
      <c r="E4" s="110" t="str">
        <f>IF(選手申込書!$I9=リスト!$H$3,選手申込書!D9,"")</f>
        <v/>
      </c>
      <c r="F4" s="110" t="str">
        <f>IF(選手申込書!$I9=リスト!$H$3,選手申込書!G9,"")</f>
        <v/>
      </c>
      <c r="G4" s="110" t="str">
        <f>IF(選手申込書!$I9=リスト!$H$3,選手申込書!H9,"")</f>
        <v/>
      </c>
      <c r="H4" s="102" t="e">
        <f>IF(選手申込書!#REF!="","",選手申込書!#REF!)</f>
        <v>#REF!</v>
      </c>
      <c r="I4" s="101" t="str">
        <f>IF(選手申込書!I9="","",選手申込書!I9)</f>
        <v/>
      </c>
      <c r="J4" s="101" t="str">
        <f>IF(選手申込書!J9="","",選手申込書!J9)</f>
        <v/>
      </c>
    </row>
    <row r="5" spans="1:21" ht="27.75" customHeight="1">
      <c r="A5" s="75">
        <v>2</v>
      </c>
      <c r="B5" s="110" t="str">
        <f>IF(選手申込書!I10=リスト!$H$3,選手申込書!$C$4,"")</f>
        <v/>
      </c>
      <c r="C5" s="110" t="str">
        <f>IF(選手申込書!$I10=リスト!$H$3,選手申込書!B10,"")</f>
        <v/>
      </c>
      <c r="D5" s="110" t="str">
        <f>IF(選手申込書!$I10=リスト!$H$3,選手申込書!C10,"")</f>
        <v/>
      </c>
      <c r="E5" s="110" t="str">
        <f>IF(選手申込書!$I10=リスト!$H$3,選手申込書!D10,"")</f>
        <v/>
      </c>
      <c r="F5" s="110" t="str">
        <f>IF(選手申込書!$I10=リスト!$H$3,選手申込書!G10,"")</f>
        <v/>
      </c>
      <c r="G5" s="110" t="str">
        <f>IF(選手申込書!$I10=リスト!$H$3,選手申込書!H10,"")</f>
        <v/>
      </c>
      <c r="H5" s="102" t="e">
        <f>IF(選手申込書!#REF!="","",選手申込書!#REF!)</f>
        <v>#REF!</v>
      </c>
      <c r="I5" s="101" t="str">
        <f>IF(選手申込書!I10="","",選手申込書!I10)</f>
        <v/>
      </c>
      <c r="J5" s="101" t="str">
        <f>IF(選手申込書!J10="","",選手申込書!J10)</f>
        <v/>
      </c>
      <c r="M5" s="155" t="s">
        <v>244</v>
      </c>
      <c r="N5" s="155"/>
      <c r="O5" s="155"/>
      <c r="P5" s="155"/>
      <c r="Q5" s="155"/>
      <c r="R5" s="155"/>
      <c r="S5" s="155"/>
      <c r="T5" s="155"/>
    </row>
    <row r="6" spans="1:21" ht="27.75" customHeight="1">
      <c r="A6" s="75">
        <v>3</v>
      </c>
      <c r="B6" s="110" t="str">
        <f>IF(選手申込書!I11=リスト!$H$3,選手申込書!$C$4,"")</f>
        <v/>
      </c>
      <c r="C6" s="110" t="str">
        <f>IF(選手申込書!$I11=リスト!$H$3,選手申込書!B11,"")</f>
        <v/>
      </c>
      <c r="D6" s="110" t="str">
        <f>IF(選手申込書!$I11=リスト!$H$3,選手申込書!C11,"")</f>
        <v/>
      </c>
      <c r="E6" s="110" t="str">
        <f>IF(選手申込書!$I11=リスト!$H$3,選手申込書!D11,"")</f>
        <v/>
      </c>
      <c r="F6" s="110" t="str">
        <f>IF(選手申込書!$I11=リスト!$H$3,選手申込書!G11,"")</f>
        <v/>
      </c>
      <c r="G6" s="110" t="str">
        <f>IF(選手申込書!$I11=リスト!$H$3,選手申込書!H11,"")</f>
        <v/>
      </c>
      <c r="H6" s="102" t="e">
        <f>IF(選手申込書!#REF!="","",選手申込書!#REF!)</f>
        <v>#REF!</v>
      </c>
      <c r="I6" s="101" t="str">
        <f>IF(選手申込書!I11="","",選手申込書!I11)</f>
        <v/>
      </c>
      <c r="J6" s="101" t="str">
        <f>IF(選手申込書!J11="","",選手申込書!J11)</f>
        <v/>
      </c>
      <c r="M6" s="153" t="s">
        <v>239</v>
      </c>
      <c r="N6" s="154"/>
      <c r="O6" s="78" t="s">
        <v>164</v>
      </c>
      <c r="P6" s="78" t="s">
        <v>165</v>
      </c>
      <c r="Q6" s="78" t="s">
        <v>166</v>
      </c>
      <c r="R6" s="78" t="s">
        <v>167</v>
      </c>
      <c r="S6" s="78" t="s">
        <v>168</v>
      </c>
      <c r="T6" s="104" t="s">
        <v>241</v>
      </c>
      <c r="U6" s="104" t="s">
        <v>245</v>
      </c>
    </row>
    <row r="7" spans="1:21" ht="27.75" customHeight="1">
      <c r="A7" s="75">
        <v>4</v>
      </c>
      <c r="B7" s="110" t="str">
        <f>IF(選手申込書!I12=リスト!$H$3,選手申込書!$C$4,"")</f>
        <v/>
      </c>
      <c r="C7" s="110" t="str">
        <f>IF(選手申込書!$I12=リスト!$H$3,選手申込書!B12,"")</f>
        <v/>
      </c>
      <c r="D7" s="110" t="str">
        <f>IF(選手申込書!$I12=リスト!$H$3,選手申込書!C12,"")</f>
        <v/>
      </c>
      <c r="E7" s="110" t="str">
        <f>IF(選手申込書!$I12=リスト!$H$3,選手申込書!D12,"")</f>
        <v/>
      </c>
      <c r="F7" s="110" t="str">
        <f>IF(選手申込書!$I12=リスト!$H$3,選手申込書!G12,"")</f>
        <v/>
      </c>
      <c r="G7" s="110" t="str">
        <f>IF(選手申込書!$I12=リスト!$H$3,選手申込書!H12,"")</f>
        <v/>
      </c>
      <c r="H7" s="102" t="e">
        <f>IF(選手申込書!#REF!="","",選手申込書!#REF!)</f>
        <v>#REF!</v>
      </c>
      <c r="I7" s="101" t="str">
        <f>IF(選手申込書!I12="","",選手申込書!I12)</f>
        <v/>
      </c>
      <c r="J7" s="101" t="str">
        <f>IF(選手申込書!J12="","",選手申込書!J12)</f>
        <v/>
      </c>
      <c r="M7" s="75" t="s">
        <v>139</v>
      </c>
      <c r="N7" s="105"/>
      <c r="O7" s="107">
        <f>COUNTIFS($F:$F,'形 集計用 '!$M7,$G:$G,'形 集計用 '!O$6)</f>
        <v>0</v>
      </c>
      <c r="P7" s="107">
        <f>COUNTIFS($F:$F,'形 集計用 '!$M7,$G:$G,'形 集計用 '!P$6)</f>
        <v>0</v>
      </c>
      <c r="Q7" s="107">
        <f>COUNTIFS($F:$F,'形 集計用 '!$M7,$G:$G,'形 集計用 '!Q$6)</f>
        <v>0</v>
      </c>
      <c r="R7" s="107">
        <f>COUNTIFS($F:$F,'形 集計用 '!$M7,$G:$G,'形 集計用 '!R$6)</f>
        <v>0</v>
      </c>
      <c r="S7" s="107">
        <f>COUNTIFS($F:$F,'形 集計用 '!$M7,$G:$G,'形 集計用 '!S$6)</f>
        <v>0</v>
      </c>
      <c r="T7" s="107">
        <f>SUM(O7:S7)</f>
        <v>0</v>
      </c>
      <c r="U7" s="150">
        <f>SUM(T7:T8)</f>
        <v>0</v>
      </c>
    </row>
    <row r="8" spans="1:21" ht="27.75" customHeight="1">
      <c r="A8" s="75">
        <v>5</v>
      </c>
      <c r="B8" s="110" t="str">
        <f>IF(選手申込書!I13=リスト!$H$3,選手申込書!$C$4,"")</f>
        <v/>
      </c>
      <c r="C8" s="110" t="str">
        <f>IF(選手申込書!$I13=リスト!$H$3,選手申込書!B13,"")</f>
        <v/>
      </c>
      <c r="D8" s="110" t="str">
        <f>IF(選手申込書!$I13=リスト!$H$3,選手申込書!C13,"")</f>
        <v/>
      </c>
      <c r="E8" s="110" t="str">
        <f>IF(選手申込書!$I13=リスト!$H$3,選手申込書!D13,"")</f>
        <v/>
      </c>
      <c r="F8" s="110" t="str">
        <f>IF(選手申込書!$I13=リスト!$H$3,選手申込書!G13,"")</f>
        <v/>
      </c>
      <c r="G8" s="110" t="str">
        <f>IF(選手申込書!$I13=リスト!$H$3,選手申込書!H13,"")</f>
        <v/>
      </c>
      <c r="H8" s="102" t="e">
        <f>IF(選手申込書!#REF!="","",選手申込書!#REF!)</f>
        <v>#REF!</v>
      </c>
      <c r="I8" s="101" t="str">
        <f>IF(選手申込書!I13="","",選手申込書!I13)</f>
        <v/>
      </c>
      <c r="J8" s="101" t="str">
        <f>IF(選手申込書!J13="","",選手申込書!J13)</f>
        <v/>
      </c>
      <c r="M8" s="75" t="s">
        <v>148</v>
      </c>
      <c r="N8" s="105"/>
      <c r="O8" s="107">
        <f>COUNTIFS($F:$F,'形 集計用 '!$M8,$G:$G,'形 集計用 '!O$6)</f>
        <v>0</v>
      </c>
      <c r="P8" s="107">
        <f>COUNTIFS($F:$F,'形 集計用 '!$M8,$G:$G,'形 集計用 '!P$6)</f>
        <v>0</v>
      </c>
      <c r="Q8" s="107">
        <f>COUNTIFS($F:$F,'形 集計用 '!$M8,$G:$G,'形 集計用 '!Q$6)</f>
        <v>0</v>
      </c>
      <c r="R8" s="107">
        <f>COUNTIFS($F:$F,'形 集計用 '!$M8,$G:$G,'形 集計用 '!R$6)</f>
        <v>0</v>
      </c>
      <c r="S8" s="107">
        <f>COUNTIFS($F:$F,'形 集計用 '!$M8,$G:$G,'形 集計用 '!S$6)</f>
        <v>0</v>
      </c>
      <c r="T8" s="107">
        <f>SUM(O8:S8)</f>
        <v>0</v>
      </c>
      <c r="U8" s="151"/>
    </row>
    <row r="9" spans="1:21" ht="27.75" customHeight="1" thickBot="1">
      <c r="A9" s="75">
        <v>6</v>
      </c>
      <c r="B9" s="110" t="str">
        <f>IF(選手申込書!I14=リスト!$H$3,選手申込書!$C$4,"")</f>
        <v/>
      </c>
      <c r="C9" s="110" t="str">
        <f>IF(選手申込書!$I14=リスト!$H$3,選手申込書!B14,"")</f>
        <v/>
      </c>
      <c r="D9" s="110" t="str">
        <f>IF(選手申込書!$I14=リスト!$H$3,選手申込書!C14,"")</f>
        <v/>
      </c>
      <c r="E9" s="110" t="str">
        <f>IF(選手申込書!$I14=リスト!$H$3,選手申込書!D14,"")</f>
        <v/>
      </c>
      <c r="F9" s="110" t="str">
        <f>IF(選手申込書!$I14=リスト!$H$3,選手申込書!G14,"")</f>
        <v/>
      </c>
      <c r="G9" s="110" t="str">
        <f>IF(選手申込書!$I14=リスト!$H$3,選手申込書!H14,"")</f>
        <v/>
      </c>
      <c r="H9" s="102" t="e">
        <f>IF(選手申込書!#REF!="","",選手申込書!#REF!)</f>
        <v>#REF!</v>
      </c>
      <c r="I9" s="101" t="str">
        <f>IF(選手申込書!I14="","",選手申込書!I14)</f>
        <v/>
      </c>
      <c r="J9" s="101" t="str">
        <f>IF(選手申込書!J14="","",選手申込書!J14)</f>
        <v/>
      </c>
      <c r="M9" s="104" t="s">
        <v>241</v>
      </c>
      <c r="N9" s="106"/>
      <c r="O9" s="107">
        <f>SUM(O7:O8)</f>
        <v>0</v>
      </c>
      <c r="P9" s="107">
        <f t="shared" ref="P9:S9" si="0">SUM(P7:P8)</f>
        <v>0</v>
      </c>
      <c r="Q9" s="107">
        <f t="shared" si="0"/>
        <v>0</v>
      </c>
      <c r="R9" s="107">
        <f t="shared" si="0"/>
        <v>0</v>
      </c>
      <c r="S9" s="107">
        <f t="shared" si="0"/>
        <v>0</v>
      </c>
      <c r="T9" s="114"/>
      <c r="U9" s="108"/>
    </row>
    <row r="10" spans="1:21" ht="27.75" customHeight="1" thickBot="1">
      <c r="A10" s="75">
        <v>7</v>
      </c>
      <c r="B10" s="110" t="str">
        <f>IF(選手申込書!I15=リスト!$H$3,選手申込書!$C$4,"")</f>
        <v/>
      </c>
      <c r="C10" s="110" t="str">
        <f>IF(選手申込書!$I15=リスト!$H$3,選手申込書!B15,"")</f>
        <v/>
      </c>
      <c r="D10" s="110" t="str">
        <f>IF(選手申込書!$I15=リスト!$H$3,選手申込書!C15,"")</f>
        <v/>
      </c>
      <c r="E10" s="110" t="str">
        <f>IF(選手申込書!$I15=リスト!$H$3,選手申込書!D15,"")</f>
        <v/>
      </c>
      <c r="F10" s="110" t="str">
        <f>IF(選手申込書!$I15=リスト!$H$3,選手申込書!G15,"")</f>
        <v/>
      </c>
      <c r="G10" s="110" t="str">
        <f>IF(選手申込書!$I15=リスト!$H$3,選手申込書!H15,"")</f>
        <v/>
      </c>
      <c r="H10" s="102" t="e">
        <f>IF(選手申込書!#REF!="","",選手申込書!#REF!)</f>
        <v>#REF!</v>
      </c>
      <c r="I10" s="101" t="str">
        <f>IF(選手申込書!I15="","",選手申込書!I15)</f>
        <v/>
      </c>
      <c r="J10" s="101" t="str">
        <f>IF(選手申込書!J15="","",選手申込書!J15)</f>
        <v/>
      </c>
      <c r="M10" s="142" t="s">
        <v>245</v>
      </c>
      <c r="N10" s="142"/>
      <c r="O10" s="143">
        <f>SUM(O9:S9)</f>
        <v>0</v>
      </c>
      <c r="P10" s="144"/>
      <c r="Q10" s="144"/>
      <c r="R10" s="144"/>
      <c r="S10" s="145"/>
      <c r="T10" s="115"/>
      <c r="U10" s="116" t="str">
        <f>+IF(O10=U7,"OK","NG")</f>
        <v>OK</v>
      </c>
    </row>
    <row r="11" spans="1:21" ht="27.75" customHeight="1">
      <c r="A11" s="75">
        <v>8</v>
      </c>
      <c r="B11" s="110" t="str">
        <f>IF(選手申込書!I16=リスト!$H$3,選手申込書!$C$4,"")</f>
        <v/>
      </c>
      <c r="C11" s="110" t="str">
        <f>IF(選手申込書!$I16=リスト!$H$3,選手申込書!B16,"")</f>
        <v/>
      </c>
      <c r="D11" s="110" t="str">
        <f>IF(選手申込書!$I16=リスト!$H$3,選手申込書!C16,"")</f>
        <v/>
      </c>
      <c r="E11" s="110" t="str">
        <f>IF(選手申込書!$I16=リスト!$H$3,選手申込書!D16,"")</f>
        <v/>
      </c>
      <c r="F11" s="110" t="str">
        <f>IF(選手申込書!$I16=リスト!$H$3,選手申込書!G16,"")</f>
        <v/>
      </c>
      <c r="G11" s="110" t="str">
        <f>IF(選手申込書!$I16=リスト!$H$3,選手申込書!H16,"")</f>
        <v/>
      </c>
      <c r="H11" s="102" t="e">
        <f>IF(選手申込書!#REF!="","",選手申込書!#REF!)</f>
        <v>#REF!</v>
      </c>
      <c r="I11" s="101" t="str">
        <f>IF(選手申込書!I16="","",選手申込書!I16)</f>
        <v/>
      </c>
      <c r="J11" s="101" t="str">
        <f>IF(選手申込書!J16="","",選手申込書!J16)</f>
        <v/>
      </c>
      <c r="L11" s="70"/>
      <c r="M11" s="146" t="s">
        <v>240</v>
      </c>
      <c r="N11" s="147"/>
      <c r="O11" s="112"/>
      <c r="P11" s="113"/>
      <c r="Q11" s="113"/>
      <c r="R11" s="113"/>
      <c r="S11" s="113"/>
      <c r="T11" s="111"/>
    </row>
    <row r="12" spans="1:21" ht="27.75" customHeight="1">
      <c r="A12" s="75">
        <v>9</v>
      </c>
      <c r="B12" s="110" t="str">
        <f>IF(選手申込書!I17=リスト!$H$3,選手申込書!$C$4,"")</f>
        <v/>
      </c>
      <c r="C12" s="110" t="str">
        <f>IF(選手申込書!$I17=リスト!$H$3,選手申込書!B17,"")</f>
        <v/>
      </c>
      <c r="D12" s="110" t="str">
        <f>IF(選手申込書!$I17=リスト!$H$3,選手申込書!C17,"")</f>
        <v/>
      </c>
      <c r="E12" s="110" t="str">
        <f>IF(選手申込書!$I17=リスト!$H$3,選手申込書!D17,"")</f>
        <v/>
      </c>
      <c r="F12" s="110" t="str">
        <f>IF(選手申込書!$I17=リスト!$H$3,選手申込書!G17,"")</f>
        <v/>
      </c>
      <c r="G12" s="110" t="str">
        <f>IF(選手申込書!$I17=リスト!$H$3,選手申込書!H17,"")</f>
        <v/>
      </c>
      <c r="H12" s="102" t="e">
        <f>IF(選手申込書!#REF!="","",選手申込書!#REF!)</f>
        <v>#REF!</v>
      </c>
      <c r="I12" s="101" t="str">
        <f>IF(選手申込書!I17="","",選手申込書!I17)</f>
        <v/>
      </c>
      <c r="J12" s="101" t="str">
        <f>IF(選手申込書!J17="","",選手申込書!J17)</f>
        <v/>
      </c>
      <c r="L12" s="70"/>
      <c r="M12" s="148" t="s">
        <v>149</v>
      </c>
      <c r="N12" s="75" t="s">
        <v>137</v>
      </c>
      <c r="O12" s="107">
        <f>COUNTIFS($E:$E,'形 集計用 '!$N12,$F:$F,'形 集計用 '!$M$12,$G:$G,'形 集計用 '!O$6)</f>
        <v>0</v>
      </c>
      <c r="P12" s="107">
        <f>COUNTIFS($E:$E,'形 集計用 '!$N12,$F:$F,'形 集計用 '!$M$12,$G:$G,'形 集計用 '!P$6)</f>
        <v>0</v>
      </c>
      <c r="Q12" s="107">
        <f>COUNTIFS($E:$E,'形 集計用 '!$N12,$F:$F,'形 集計用 '!$M$12,$G:$G,'形 集計用 '!Q$6)</f>
        <v>0</v>
      </c>
      <c r="R12" s="107">
        <f>COUNTIFS($E:$E,'形 集計用 '!$N12,$F:$F,'形 集計用 '!$M$12,$G:$G,'形 集計用 '!R$6)</f>
        <v>0</v>
      </c>
      <c r="S12" s="107">
        <f>COUNTIFS($E:$E,'形 集計用 '!$N12,$F:$F,'形 集計用 '!$M$12,$G:$G,'形 集計用 '!S$6)</f>
        <v>0</v>
      </c>
      <c r="T12" s="107">
        <f>SUM(O12:S12)</f>
        <v>0</v>
      </c>
      <c r="U12" s="149">
        <f>SUM(T12:T19)</f>
        <v>0</v>
      </c>
    </row>
    <row r="13" spans="1:21" ht="27.75" customHeight="1">
      <c r="A13" s="75">
        <v>10</v>
      </c>
      <c r="B13" s="110" t="str">
        <f>IF(選手申込書!I18=リスト!$H$3,選手申込書!$C$4,"")</f>
        <v/>
      </c>
      <c r="C13" s="110" t="str">
        <f>IF(選手申込書!$I18=リスト!$H$3,選手申込書!B18,"")</f>
        <v/>
      </c>
      <c r="D13" s="110" t="str">
        <f>IF(選手申込書!$I18=リスト!$H$3,選手申込書!C18,"")</f>
        <v/>
      </c>
      <c r="E13" s="110" t="str">
        <f>IF(選手申込書!$I18=リスト!$H$3,選手申込書!D18,"")</f>
        <v/>
      </c>
      <c r="F13" s="110" t="str">
        <f>IF(選手申込書!$I18=リスト!$H$3,選手申込書!G18,"")</f>
        <v/>
      </c>
      <c r="G13" s="110" t="str">
        <f>IF(選手申込書!$I18=リスト!$H$3,選手申込書!H18,"")</f>
        <v/>
      </c>
      <c r="H13" s="102" t="e">
        <f>IF(選手申込書!#REF!="","",選手申込書!#REF!)</f>
        <v>#REF!</v>
      </c>
      <c r="I13" s="101" t="str">
        <f>IF(選手申込書!I18="","",選手申込書!I18)</f>
        <v/>
      </c>
      <c r="J13" s="101" t="str">
        <f>IF(選手申込書!J18="","",選手申込書!J18)</f>
        <v/>
      </c>
      <c r="L13" s="70"/>
      <c r="M13" s="148"/>
      <c r="N13" s="104" t="s">
        <v>138</v>
      </c>
      <c r="O13" s="107">
        <f>COUNTIFS($E:$E,'形 集計用 '!$N13,$F:$F,'形 集計用 '!$M$12,$G:$G,'形 集計用 '!O$6)</f>
        <v>0</v>
      </c>
      <c r="P13" s="107">
        <f>COUNTIFS($E:$E,'形 集計用 '!$N13,$F:$F,'形 集計用 '!$M$12,$G:$G,'形 集計用 '!P$6)</f>
        <v>0</v>
      </c>
      <c r="Q13" s="107">
        <f>COUNTIFS($E:$E,'形 集計用 '!$N13,$F:$F,'形 集計用 '!$M$12,$G:$G,'形 集計用 '!Q$6)</f>
        <v>0</v>
      </c>
      <c r="R13" s="107">
        <f>COUNTIFS($E:$E,'形 集計用 '!$N13,$F:$F,'形 集計用 '!$M$12,$G:$G,'形 集計用 '!R$6)</f>
        <v>0</v>
      </c>
      <c r="S13" s="107">
        <f>COUNTIFS($E:$E,'形 集計用 '!$N13,$F:$F,'形 集計用 '!$M$12,$G:$G,'形 集計用 '!S$6)</f>
        <v>0</v>
      </c>
      <c r="T13" s="107">
        <f t="shared" ref="T13:T19" si="1">SUM(O13:S13)</f>
        <v>0</v>
      </c>
      <c r="U13" s="149"/>
    </row>
    <row r="14" spans="1:21" ht="27.75" customHeight="1">
      <c r="A14" s="75">
        <v>11</v>
      </c>
      <c r="B14" s="110" t="str">
        <f>IF(選手申込書!I19=リスト!$H$3,選手申込書!$C$4,"")</f>
        <v/>
      </c>
      <c r="C14" s="110" t="str">
        <f>IF(選手申込書!$I19=リスト!$H$3,選手申込書!B19,"")</f>
        <v/>
      </c>
      <c r="D14" s="110" t="str">
        <f>IF(選手申込書!$I19=リスト!$H$3,選手申込書!C19,"")</f>
        <v/>
      </c>
      <c r="E14" s="110" t="str">
        <f>IF(選手申込書!$I19=リスト!$H$3,選手申込書!D19,"")</f>
        <v/>
      </c>
      <c r="F14" s="110" t="str">
        <f>IF(選手申込書!$I19=リスト!$H$3,選手申込書!G19,"")</f>
        <v/>
      </c>
      <c r="G14" s="110" t="str">
        <f>IF(選手申込書!$I19=リスト!$H$3,選手申込書!H19,"")</f>
        <v/>
      </c>
      <c r="H14" s="102" t="e">
        <f>IF(選手申込書!#REF!="","",選手申込書!#REF!)</f>
        <v>#REF!</v>
      </c>
      <c r="I14" s="101" t="str">
        <f>IF(選手申込書!I19="","",選手申込書!I19)</f>
        <v/>
      </c>
      <c r="J14" s="101" t="str">
        <f>IF(選手申込書!J19="","",選手申込書!J19)</f>
        <v/>
      </c>
      <c r="L14" s="70"/>
      <c r="M14" s="148" t="s">
        <v>150</v>
      </c>
      <c r="N14" s="75" t="s">
        <v>137</v>
      </c>
      <c r="O14" s="107">
        <f>COUNTIFS($E:$E,'形 集計用 '!$N14,$F:$F,'形 集計用 '!$M$14,$G:$G,'形 集計用 '!O$6)</f>
        <v>0</v>
      </c>
      <c r="P14" s="107">
        <f>COUNTIFS($E:$E,'形 集計用 '!$N14,$F:$F,'形 集計用 '!$M$14,$G:$G,'形 集計用 '!P$6)</f>
        <v>0</v>
      </c>
      <c r="Q14" s="107">
        <f>COUNTIFS($E:$E,'形 集計用 '!$N14,$F:$F,'形 集計用 '!$M$14,$G:$G,'形 集計用 '!Q$6)</f>
        <v>0</v>
      </c>
      <c r="R14" s="107">
        <f>COUNTIFS($E:$E,'形 集計用 '!$N14,$F:$F,'形 集計用 '!$M$14,$G:$G,'形 集計用 '!R$6)</f>
        <v>0</v>
      </c>
      <c r="S14" s="107">
        <f>COUNTIFS($E:$E,'形 集計用 '!$N14,$F:$F,'形 集計用 '!$M$14,$G:$G,'形 集計用 '!S$6)</f>
        <v>0</v>
      </c>
      <c r="T14" s="107">
        <f t="shared" si="1"/>
        <v>0</v>
      </c>
      <c r="U14" s="149"/>
    </row>
    <row r="15" spans="1:21" ht="27.75" customHeight="1">
      <c r="A15" s="75">
        <v>12</v>
      </c>
      <c r="B15" s="110" t="str">
        <f>IF(選手申込書!I20=リスト!$H$3,選手申込書!$C$4,"")</f>
        <v/>
      </c>
      <c r="C15" s="110" t="str">
        <f>IF(選手申込書!$I20=リスト!$H$3,選手申込書!B20,"")</f>
        <v/>
      </c>
      <c r="D15" s="110" t="str">
        <f>IF(選手申込書!$I20=リスト!$H$3,選手申込書!C20,"")</f>
        <v/>
      </c>
      <c r="E15" s="110" t="str">
        <f>IF(選手申込書!$I20=リスト!$H$3,選手申込書!D20,"")</f>
        <v/>
      </c>
      <c r="F15" s="110" t="str">
        <f>IF(選手申込書!$I20=リスト!$H$3,選手申込書!G20,"")</f>
        <v/>
      </c>
      <c r="G15" s="110" t="str">
        <f>IF(選手申込書!$I20=リスト!$H$3,選手申込書!H20,"")</f>
        <v/>
      </c>
      <c r="H15" s="102" t="e">
        <f>IF(選手申込書!#REF!="","",選手申込書!#REF!)</f>
        <v>#REF!</v>
      </c>
      <c r="I15" s="101" t="str">
        <f>IF(選手申込書!I20="","",選手申込書!I20)</f>
        <v/>
      </c>
      <c r="J15" s="101" t="str">
        <f>IF(選手申込書!J20="","",選手申込書!J20)</f>
        <v/>
      </c>
      <c r="L15" s="70"/>
      <c r="M15" s="148"/>
      <c r="N15" s="104" t="s">
        <v>138</v>
      </c>
      <c r="O15" s="107">
        <f>COUNTIFS($E:$E,'形 集計用 '!$N15,$F:$F,'形 集計用 '!$M$14,$G:$G,'形 集計用 '!O$6)</f>
        <v>0</v>
      </c>
      <c r="P15" s="107">
        <f>COUNTIFS($E:$E,'形 集計用 '!$N15,$F:$F,'形 集計用 '!$M$14,$G:$G,'形 集計用 '!P$6)</f>
        <v>0</v>
      </c>
      <c r="Q15" s="107">
        <f>COUNTIFS($E:$E,'形 集計用 '!$N15,$F:$F,'形 集計用 '!$M$14,$G:$G,'形 集計用 '!Q$6)</f>
        <v>0</v>
      </c>
      <c r="R15" s="107">
        <f>COUNTIFS($E:$E,'形 集計用 '!$N15,$F:$F,'形 集計用 '!$M$14,$G:$G,'形 集計用 '!R$6)</f>
        <v>0</v>
      </c>
      <c r="S15" s="107">
        <f>COUNTIFS($E:$E,'形 集計用 '!$N15,$F:$F,'形 集計用 '!$M$14,$G:$G,'形 集計用 '!S$6)</f>
        <v>0</v>
      </c>
      <c r="T15" s="107">
        <f t="shared" si="1"/>
        <v>0</v>
      </c>
      <c r="U15" s="149"/>
    </row>
    <row r="16" spans="1:21" ht="27.75" customHeight="1">
      <c r="A16" s="75">
        <v>13</v>
      </c>
      <c r="B16" s="110" t="str">
        <f>IF(選手申込書!I21=リスト!$H$3,選手申込書!$C$4,"")</f>
        <v/>
      </c>
      <c r="C16" s="110" t="str">
        <f>IF(選手申込書!$I21=リスト!$H$3,選手申込書!B21,"")</f>
        <v/>
      </c>
      <c r="D16" s="110" t="str">
        <f>IF(選手申込書!$I21=リスト!$H$3,選手申込書!C21,"")</f>
        <v/>
      </c>
      <c r="E16" s="110" t="str">
        <f>IF(選手申込書!$I21=リスト!$H$3,選手申込書!D21,"")</f>
        <v/>
      </c>
      <c r="F16" s="110" t="str">
        <f>IF(選手申込書!$I21=リスト!$H$3,選手申込書!G21,"")</f>
        <v/>
      </c>
      <c r="G16" s="110" t="str">
        <f>IF(選手申込書!$I21=リスト!$H$3,選手申込書!H21,"")</f>
        <v/>
      </c>
      <c r="H16" s="102" t="e">
        <f>IF(選手申込書!#REF!="","",選手申込書!#REF!)</f>
        <v>#REF!</v>
      </c>
      <c r="I16" s="101" t="str">
        <f>IF(選手申込書!I21="","",選手申込書!I21)</f>
        <v/>
      </c>
      <c r="J16" s="101" t="str">
        <f>IF(選手申込書!J21="","",選手申込書!J21)</f>
        <v/>
      </c>
      <c r="L16" s="70"/>
      <c r="M16" s="148" t="s">
        <v>151</v>
      </c>
      <c r="N16" s="75" t="s">
        <v>137</v>
      </c>
      <c r="O16" s="107">
        <f>COUNTIFS($E:$E,'形 集計用 '!$N16,$F:$F,'形 集計用 '!$M$16,$G:$G,'形 集計用 '!O$6)</f>
        <v>0</v>
      </c>
      <c r="P16" s="107">
        <f>COUNTIFS($E:$E,'形 集計用 '!$N16,$F:$F,'形 集計用 '!$M$16,$G:$G,'形 集計用 '!P$6)</f>
        <v>0</v>
      </c>
      <c r="Q16" s="107">
        <f>COUNTIFS($E:$E,'形 集計用 '!$N16,$F:$F,'形 集計用 '!$M$16,$G:$G,'形 集計用 '!Q$6)</f>
        <v>0</v>
      </c>
      <c r="R16" s="107">
        <f>COUNTIFS($E:$E,'形 集計用 '!$N16,$F:$F,'形 集計用 '!$M$16,$G:$G,'形 集計用 '!R$6)</f>
        <v>0</v>
      </c>
      <c r="S16" s="107">
        <f>COUNTIFS($E:$E,'形 集計用 '!$N16,$F:$F,'形 集計用 '!$M$16,$G:$G,'形 集計用 '!S$6)</f>
        <v>0</v>
      </c>
      <c r="T16" s="107">
        <f t="shared" si="1"/>
        <v>0</v>
      </c>
      <c r="U16" s="149"/>
    </row>
    <row r="17" spans="1:21" ht="27.75" customHeight="1">
      <c r="A17" s="75">
        <v>14</v>
      </c>
      <c r="B17" s="110" t="str">
        <f>IF(選手申込書!I22=リスト!$H$3,選手申込書!$C$4,"")</f>
        <v/>
      </c>
      <c r="C17" s="110" t="str">
        <f>IF(選手申込書!$I22=リスト!$H$3,選手申込書!B22,"")</f>
        <v/>
      </c>
      <c r="D17" s="110" t="str">
        <f>IF(選手申込書!$I22=リスト!$H$3,選手申込書!C22,"")</f>
        <v/>
      </c>
      <c r="E17" s="110" t="str">
        <f>IF(選手申込書!$I22=リスト!$H$3,選手申込書!D22,"")</f>
        <v/>
      </c>
      <c r="F17" s="110" t="str">
        <f>IF(選手申込書!$I22=リスト!$H$3,選手申込書!G22,"")</f>
        <v/>
      </c>
      <c r="G17" s="110" t="str">
        <f>IF(選手申込書!$I22=リスト!$H$3,選手申込書!H22,"")</f>
        <v/>
      </c>
      <c r="H17" s="102" t="e">
        <f>IF(選手申込書!#REF!="","",選手申込書!#REF!)</f>
        <v>#REF!</v>
      </c>
      <c r="I17" s="101" t="str">
        <f>IF(選手申込書!I22="","",選手申込書!I22)</f>
        <v/>
      </c>
      <c r="J17" s="101" t="str">
        <f>IF(選手申込書!J22="","",選手申込書!J22)</f>
        <v/>
      </c>
      <c r="L17" s="70"/>
      <c r="M17" s="148"/>
      <c r="N17" s="104" t="s">
        <v>138</v>
      </c>
      <c r="O17" s="107">
        <f>COUNTIFS($E:$E,'形 集計用 '!$N17,$F:$F,'形 集計用 '!$M$16,$G:$G,'形 集計用 '!O$6)</f>
        <v>0</v>
      </c>
      <c r="P17" s="107">
        <f>COUNTIFS($E:$E,'形 集計用 '!$N17,$F:$F,'形 集計用 '!$M$16,$G:$G,'形 集計用 '!P$6)</f>
        <v>0</v>
      </c>
      <c r="Q17" s="107">
        <f>COUNTIFS($E:$E,'形 集計用 '!$N17,$F:$F,'形 集計用 '!$M$16,$G:$G,'形 集計用 '!Q$6)</f>
        <v>0</v>
      </c>
      <c r="R17" s="107">
        <f>COUNTIFS($E:$E,'形 集計用 '!$N17,$F:$F,'形 集計用 '!$M$16,$G:$G,'形 集計用 '!R$6)</f>
        <v>0</v>
      </c>
      <c r="S17" s="107">
        <f>COUNTIFS($E:$E,'形 集計用 '!$N17,$F:$F,'形 集計用 '!$M$16,$G:$G,'形 集計用 '!S$6)</f>
        <v>0</v>
      </c>
      <c r="T17" s="107">
        <f t="shared" si="1"/>
        <v>0</v>
      </c>
      <c r="U17" s="149"/>
    </row>
    <row r="18" spans="1:21" ht="27.75" customHeight="1">
      <c r="A18" s="75">
        <v>15</v>
      </c>
      <c r="B18" s="110" t="str">
        <f>IF(選手申込書!I23=リスト!$H$3,選手申込書!$C$4,"")</f>
        <v/>
      </c>
      <c r="C18" s="110" t="str">
        <f>IF(選手申込書!$I23=リスト!$H$3,選手申込書!B23,"")</f>
        <v/>
      </c>
      <c r="D18" s="110" t="str">
        <f>IF(選手申込書!$I23=リスト!$H$3,選手申込書!C23,"")</f>
        <v/>
      </c>
      <c r="E18" s="110" t="str">
        <f>IF(選手申込書!$I23=リスト!$H$3,選手申込書!D23,"")</f>
        <v/>
      </c>
      <c r="F18" s="110" t="str">
        <f>IF(選手申込書!$I23=リスト!$H$3,選手申込書!G23,"")</f>
        <v/>
      </c>
      <c r="G18" s="110" t="str">
        <f>IF(選手申込書!$I23=リスト!$H$3,選手申込書!H23,"")</f>
        <v/>
      </c>
      <c r="H18" s="102" t="e">
        <f>IF(選手申込書!#REF!="","",選手申込書!#REF!)</f>
        <v>#REF!</v>
      </c>
      <c r="I18" s="101" t="str">
        <f>IF(選手申込書!I23="","",選手申込書!I23)</f>
        <v/>
      </c>
      <c r="J18" s="101" t="str">
        <f>IF(選手申込書!J23="","",選手申込書!J23)</f>
        <v/>
      </c>
      <c r="L18" s="70"/>
      <c r="M18" s="148" t="s">
        <v>152</v>
      </c>
      <c r="N18" s="75" t="s">
        <v>137</v>
      </c>
      <c r="O18" s="107">
        <f>COUNTIFS($E:$E,'形 集計用 '!$N18,$F:$F,'形 集計用 '!$M$18,$G:$G,'形 集計用 '!O$6)</f>
        <v>0</v>
      </c>
      <c r="P18" s="107">
        <f>COUNTIFS($E:$E,'形 集計用 '!$N18,$F:$F,'形 集計用 '!$M$18,$G:$G,'形 集計用 '!P$6)</f>
        <v>0</v>
      </c>
      <c r="Q18" s="107">
        <f>COUNTIFS($E:$E,'形 集計用 '!$N18,$F:$F,'形 集計用 '!$M$18,$G:$G,'形 集計用 '!Q$6)</f>
        <v>0</v>
      </c>
      <c r="R18" s="107">
        <f>COUNTIFS($E:$E,'形 集計用 '!$N18,$F:$F,'形 集計用 '!$M$18,$G:$G,'形 集計用 '!R$6)</f>
        <v>0</v>
      </c>
      <c r="S18" s="107">
        <f>COUNTIFS($E:$E,'形 集計用 '!$N18,$F:$F,'形 集計用 '!$M$18,$G:$G,'形 集計用 '!S$6)</f>
        <v>0</v>
      </c>
      <c r="T18" s="107">
        <f t="shared" si="1"/>
        <v>0</v>
      </c>
      <c r="U18" s="149"/>
    </row>
    <row r="19" spans="1:21" ht="24.75" customHeight="1">
      <c r="A19" s="75">
        <v>16</v>
      </c>
      <c r="B19" s="110" t="str">
        <f>IF(選手申込書!I24=リスト!$H$3,選手申込書!$C$4,"")</f>
        <v/>
      </c>
      <c r="C19" s="110" t="str">
        <f>IF(選手申込書!$I24=リスト!$H$3,選手申込書!B24,"")</f>
        <v/>
      </c>
      <c r="D19" s="110" t="str">
        <f>IF(選手申込書!$I24=リスト!$H$3,選手申込書!C24,"")</f>
        <v/>
      </c>
      <c r="E19" s="110" t="str">
        <f>IF(選手申込書!$I24=リスト!$H$3,選手申込書!D24,"")</f>
        <v/>
      </c>
      <c r="F19" s="110" t="str">
        <f>IF(選手申込書!$I24=リスト!$H$3,選手申込書!G24,"")</f>
        <v/>
      </c>
      <c r="G19" s="110" t="str">
        <f>IF(選手申込書!$I24=リスト!$H$3,選手申込書!H24,"")</f>
        <v/>
      </c>
      <c r="H19" s="102" t="e">
        <f>IF(選手申込書!#REF!="","",選手申込書!#REF!)</f>
        <v>#REF!</v>
      </c>
      <c r="I19" s="101" t="str">
        <f>IF(選手申込書!I24="","",選手申込書!I24)</f>
        <v/>
      </c>
      <c r="J19" s="101" t="str">
        <f>IF(選手申込書!J24="","",選手申込書!J24)</f>
        <v/>
      </c>
      <c r="L19" s="70"/>
      <c r="M19" s="148"/>
      <c r="N19" s="104" t="s">
        <v>138</v>
      </c>
      <c r="O19" s="107">
        <f>COUNTIFS($E:$E,'形 集計用 '!$N19,$F:$F,'形 集計用 '!$M$18,$G:$G,'形 集計用 '!O$6)</f>
        <v>0</v>
      </c>
      <c r="P19" s="107">
        <f>COUNTIFS($E:$E,'形 集計用 '!$N19,$F:$F,'形 集計用 '!$M$18,$G:$G,'形 集計用 '!P$6)</f>
        <v>0</v>
      </c>
      <c r="Q19" s="107">
        <f>COUNTIFS($E:$E,'形 集計用 '!$N19,$F:$F,'形 集計用 '!$M$18,$G:$G,'形 集計用 '!Q$6)</f>
        <v>0</v>
      </c>
      <c r="R19" s="107">
        <f>COUNTIFS($E:$E,'形 集計用 '!$N19,$F:$F,'形 集計用 '!$M$18,$G:$G,'形 集計用 '!R$6)</f>
        <v>0</v>
      </c>
      <c r="S19" s="107">
        <f>COUNTIFS($E:$E,'形 集計用 '!$N19,$F:$F,'形 集計用 '!$M$18,$G:$G,'形 集計用 '!S$6)</f>
        <v>0</v>
      </c>
      <c r="T19" s="107">
        <f t="shared" si="1"/>
        <v>0</v>
      </c>
      <c r="U19" s="145"/>
    </row>
    <row r="20" spans="1:21" ht="24.75" customHeight="1">
      <c r="A20" s="75">
        <v>17</v>
      </c>
      <c r="B20" s="110" t="str">
        <f>IF(選手申込書!I25=リスト!$H$3,選手申込書!$C$4,"")</f>
        <v/>
      </c>
      <c r="C20" s="110" t="str">
        <f>IF(選手申込書!$I25=リスト!$H$3,選手申込書!B25,"")</f>
        <v/>
      </c>
      <c r="D20" s="110" t="str">
        <f>IF(選手申込書!$I25=リスト!$H$3,選手申込書!C25,"")</f>
        <v/>
      </c>
      <c r="E20" s="110" t="str">
        <f>IF(選手申込書!$I25=リスト!$H$3,選手申込書!D25,"")</f>
        <v/>
      </c>
      <c r="F20" s="110" t="str">
        <f>IF(選手申込書!$I25=リスト!$H$3,選手申込書!G25,"")</f>
        <v/>
      </c>
      <c r="G20" s="110" t="str">
        <f>IF(選手申込書!$I25=リスト!$H$3,選手申込書!H25,"")</f>
        <v/>
      </c>
      <c r="H20" s="102" t="e">
        <f>IF(選手申込書!#REF!="","",選手申込書!#REF!)</f>
        <v>#REF!</v>
      </c>
      <c r="I20" s="101" t="str">
        <f>IF(選手申込書!I25="","",選手申込書!I25)</f>
        <v/>
      </c>
      <c r="J20" s="101" t="str">
        <f>IF(選手申込書!J25="","",選手申込書!J25)</f>
        <v/>
      </c>
      <c r="L20" s="70"/>
      <c r="M20" s="142" t="s">
        <v>241</v>
      </c>
      <c r="N20" s="75" t="s">
        <v>137</v>
      </c>
      <c r="O20" s="107">
        <f>SUM(O12+O14+O16+O18)</f>
        <v>0</v>
      </c>
      <c r="P20" s="107">
        <f t="shared" ref="P20:S20" si="2">SUM(P12+P14+P16+P18)</f>
        <v>0</v>
      </c>
      <c r="Q20" s="107">
        <f t="shared" si="2"/>
        <v>0</v>
      </c>
      <c r="R20" s="107">
        <f t="shared" si="2"/>
        <v>0</v>
      </c>
      <c r="S20" s="107">
        <f t="shared" si="2"/>
        <v>0</v>
      </c>
      <c r="T20" s="115"/>
    </row>
    <row r="21" spans="1:21" ht="24.75" customHeight="1" thickBot="1">
      <c r="A21" s="75">
        <v>18</v>
      </c>
      <c r="B21" s="110" t="str">
        <f>IF(選手申込書!I26=リスト!$H$3,選手申込書!$C$4,"")</f>
        <v/>
      </c>
      <c r="C21" s="110" t="str">
        <f>IF(選手申込書!$I26=リスト!$H$3,選手申込書!B26,"")</f>
        <v/>
      </c>
      <c r="D21" s="110" t="str">
        <f>IF(選手申込書!$I26=リスト!$H$3,選手申込書!C26,"")</f>
        <v/>
      </c>
      <c r="E21" s="110" t="str">
        <f>IF(選手申込書!$I26=リスト!$H$3,選手申込書!D26,"")</f>
        <v/>
      </c>
      <c r="F21" s="110" t="str">
        <f>IF(選手申込書!$I26=リスト!$H$3,選手申込書!G26,"")</f>
        <v/>
      </c>
      <c r="G21" s="110" t="str">
        <f>IF(選手申込書!$I26=リスト!$H$3,選手申込書!H26,"")</f>
        <v/>
      </c>
      <c r="H21" s="102" t="e">
        <f>IF(選手申込書!#REF!="","",選手申込書!#REF!)</f>
        <v>#REF!</v>
      </c>
      <c r="I21" s="101" t="str">
        <f>IF(選手申込書!I26="","",選手申込書!I26)</f>
        <v/>
      </c>
      <c r="J21" s="101" t="str">
        <f>IF(選手申込書!J26="","",選手申込書!J26)</f>
        <v/>
      </c>
      <c r="L21" s="70"/>
      <c r="M21" s="142"/>
      <c r="N21" s="104" t="s">
        <v>138</v>
      </c>
      <c r="O21" s="107">
        <f>SUM(O13+O15+O17+O19)</f>
        <v>0</v>
      </c>
      <c r="P21" s="107">
        <f t="shared" ref="P21:S21" si="3">SUM(P13+P15+P17+P19)</f>
        <v>0</v>
      </c>
      <c r="Q21" s="107">
        <f t="shared" si="3"/>
        <v>0</v>
      </c>
      <c r="R21" s="107">
        <f t="shared" si="3"/>
        <v>0</v>
      </c>
      <c r="S21" s="107">
        <f t="shared" si="3"/>
        <v>0</v>
      </c>
      <c r="T21" s="115"/>
    </row>
    <row r="22" spans="1:21" ht="24.75" customHeight="1" thickBot="1">
      <c r="A22" s="75">
        <v>19</v>
      </c>
      <c r="B22" s="110" t="str">
        <f>IF(選手申込書!I27=リスト!$H$3,選手申込書!$C$4,"")</f>
        <v/>
      </c>
      <c r="C22" s="110" t="str">
        <f>IF(選手申込書!$I27=リスト!$H$3,選手申込書!B27,"")</f>
        <v/>
      </c>
      <c r="D22" s="110" t="str">
        <f>IF(選手申込書!$I27=リスト!$H$3,選手申込書!C27,"")</f>
        <v/>
      </c>
      <c r="E22" s="110" t="str">
        <f>IF(選手申込書!$I27=リスト!$H$3,選手申込書!D27,"")</f>
        <v/>
      </c>
      <c r="F22" s="110" t="str">
        <f>IF(選手申込書!$I27=リスト!$H$3,選手申込書!G27,"")</f>
        <v/>
      </c>
      <c r="G22" s="110" t="str">
        <f>IF(選手申込書!$I27=リスト!$H$3,選手申込書!H27,"")</f>
        <v/>
      </c>
      <c r="H22" s="102" t="e">
        <f>IF(選手申込書!#REF!="","",選手申込書!#REF!)</f>
        <v>#REF!</v>
      </c>
      <c r="I22" s="101" t="str">
        <f>IF(選手申込書!I27="","",選手申込書!I27)</f>
        <v/>
      </c>
      <c r="J22" s="101" t="str">
        <f>IF(選手申込書!J27="","",選手申込書!J27)</f>
        <v/>
      </c>
      <c r="L22" s="70"/>
      <c r="M22" s="142" t="s">
        <v>245</v>
      </c>
      <c r="N22" s="142"/>
      <c r="O22" s="143">
        <f>SUM(O20:S21)</f>
        <v>0</v>
      </c>
      <c r="P22" s="144"/>
      <c r="Q22" s="144"/>
      <c r="R22" s="144"/>
      <c r="S22" s="145"/>
      <c r="U22" s="116" t="str">
        <f>+IF(O22=U12,"OK","NG")</f>
        <v>OK</v>
      </c>
    </row>
    <row r="23" spans="1:21" ht="24.75" customHeight="1">
      <c r="A23" s="75">
        <v>20</v>
      </c>
      <c r="B23" s="110" t="str">
        <f>IF(選手申込書!I28=リスト!$H$3,選手申込書!$C$4,"")</f>
        <v/>
      </c>
      <c r="C23" s="110" t="str">
        <f>IF(選手申込書!$I28=リスト!$H$3,選手申込書!B28,"")</f>
        <v/>
      </c>
      <c r="D23" s="110" t="str">
        <f>IF(選手申込書!$I28=リスト!$H$3,選手申込書!C28,"")</f>
        <v/>
      </c>
      <c r="E23" s="110" t="str">
        <f>IF(選手申込書!$I28=リスト!$H$3,選手申込書!D28,"")</f>
        <v/>
      </c>
      <c r="F23" s="110" t="str">
        <f>IF(選手申込書!$I28=リスト!$H$3,選手申込書!G28,"")</f>
        <v/>
      </c>
      <c r="G23" s="110" t="str">
        <f>IF(選手申込書!$I28=リスト!$H$3,選手申込書!H28,"")</f>
        <v/>
      </c>
      <c r="H23" s="102" t="e">
        <f>IF(選手申込書!#REF!="","",選手申込書!#REF!)</f>
        <v>#REF!</v>
      </c>
      <c r="I23" s="101" t="str">
        <f>IF(選手申込書!I28="","",選手申込書!I28)</f>
        <v/>
      </c>
      <c r="J23" s="101" t="str">
        <f>IF(選手申込書!J28="","",選手申込書!J28)</f>
        <v/>
      </c>
      <c r="L23" s="70"/>
    </row>
    <row r="24" spans="1:21" ht="24.75" customHeight="1">
      <c r="A24" s="75">
        <v>21</v>
      </c>
      <c r="B24" s="110" t="str">
        <f>IF(選手申込書!I29=リスト!$H$3,選手申込書!$C$4,"")</f>
        <v/>
      </c>
      <c r="C24" s="110" t="str">
        <f>IF(選手申込書!$I29=リスト!$H$3,選手申込書!B29,"")</f>
        <v/>
      </c>
      <c r="D24" s="110" t="str">
        <f>IF(選手申込書!$I29=リスト!$H$3,選手申込書!C29,"")</f>
        <v/>
      </c>
      <c r="E24" s="110" t="str">
        <f>IF(選手申込書!$I29=リスト!$H$3,選手申込書!D29,"")</f>
        <v/>
      </c>
      <c r="F24" s="110" t="str">
        <f>IF(選手申込書!$I29=リスト!$H$3,選手申込書!G29,"")</f>
        <v/>
      </c>
      <c r="G24" s="110" t="str">
        <f>IF(選手申込書!$I29=リスト!$H$3,選手申込書!H29,"")</f>
        <v/>
      </c>
      <c r="H24" s="102" t="e">
        <f>IF(選手申込書!#REF!="","",選手申込書!#REF!)</f>
        <v>#REF!</v>
      </c>
      <c r="I24" s="101" t="str">
        <f>IF(選手申込書!I29="","",選手申込書!I29)</f>
        <v/>
      </c>
      <c r="J24" s="101" t="str">
        <f>IF(選手申込書!J29="","",選手申込書!J29)</f>
        <v/>
      </c>
      <c r="L24" s="70"/>
      <c r="M24" s="152" t="s">
        <v>246</v>
      </c>
      <c r="N24" s="152"/>
      <c r="O24" s="152"/>
      <c r="P24" s="152"/>
      <c r="Q24" s="152"/>
      <c r="R24" s="152"/>
      <c r="S24" s="152"/>
      <c r="T24" s="152"/>
    </row>
    <row r="25" spans="1:21" ht="24.75" customHeight="1">
      <c r="A25" s="75">
        <v>22</v>
      </c>
      <c r="B25" s="110" t="str">
        <f>IF(選手申込書!I30=リスト!$H$3,選手申込書!$C$4,"")</f>
        <v/>
      </c>
      <c r="C25" s="110" t="str">
        <f>IF(選手申込書!$I30=リスト!$H$3,選手申込書!B30,"")</f>
        <v/>
      </c>
      <c r="D25" s="110" t="str">
        <f>IF(選手申込書!$I30=リスト!$H$3,選手申込書!C30,"")</f>
        <v/>
      </c>
      <c r="E25" s="110" t="str">
        <f>IF(選手申込書!$I30=リスト!$H$3,選手申込書!D30,"")</f>
        <v/>
      </c>
      <c r="F25" s="110" t="str">
        <f>IF(選手申込書!$I30=リスト!$H$3,選手申込書!G30,"")</f>
        <v/>
      </c>
      <c r="G25" s="110" t="str">
        <f>IF(選手申込書!$I30=リスト!$H$3,選手申込書!H30,"")</f>
        <v/>
      </c>
      <c r="H25" s="102" t="e">
        <f>IF(選手申込書!#REF!="","",選手申込書!#REF!)</f>
        <v>#REF!</v>
      </c>
      <c r="I25" s="101" t="str">
        <f>IF(選手申込書!I30="","",選手申込書!I30)</f>
        <v/>
      </c>
      <c r="J25" s="101" t="str">
        <f>IF(選手申込書!J30="","",選手申込書!J30)</f>
        <v/>
      </c>
      <c r="L25" s="70"/>
      <c r="M25" s="153" t="s">
        <v>239</v>
      </c>
      <c r="N25" s="154"/>
      <c r="O25" s="78" t="s">
        <v>164</v>
      </c>
      <c r="P25" s="78" t="s">
        <v>165</v>
      </c>
      <c r="Q25" s="78" t="s">
        <v>166</v>
      </c>
      <c r="R25" s="78" t="s">
        <v>167</v>
      </c>
      <c r="S25" s="78" t="s">
        <v>168</v>
      </c>
      <c r="T25" s="104" t="s">
        <v>241</v>
      </c>
      <c r="U25" s="104" t="s">
        <v>245</v>
      </c>
    </row>
    <row r="26" spans="1:21" ht="24.75" customHeight="1">
      <c r="A26" s="75">
        <v>23</v>
      </c>
      <c r="B26" s="110" t="str">
        <f>IF(選手申込書!I31=リスト!$H$3,選手申込書!$C$4,"")</f>
        <v/>
      </c>
      <c r="C26" s="110" t="str">
        <f>IF(選手申込書!$I31=リスト!$H$3,選手申込書!B31,"")</f>
        <v/>
      </c>
      <c r="D26" s="110" t="str">
        <f>IF(選手申込書!$I31=リスト!$H$3,選手申込書!C31,"")</f>
        <v/>
      </c>
      <c r="E26" s="110" t="str">
        <f>IF(選手申込書!$I31=リスト!$H$3,選手申込書!D31,"")</f>
        <v/>
      </c>
      <c r="F26" s="110" t="str">
        <f>IF(選手申込書!$I31=リスト!$H$3,選手申込書!G31,"")</f>
        <v/>
      </c>
      <c r="G26" s="110" t="str">
        <f>IF(選手申込書!$I31=リスト!$H$3,選手申込書!H31,"")</f>
        <v/>
      </c>
      <c r="H26" s="102" t="e">
        <f>IF(選手申込書!#REF!="","",選手申込書!#REF!)</f>
        <v>#REF!</v>
      </c>
      <c r="I26" s="101" t="str">
        <f>IF(選手申込書!I31="","",選手申込書!I31)</f>
        <v/>
      </c>
      <c r="J26" s="101" t="str">
        <f>IF(選手申込書!J31="","",選手申込書!J31)</f>
        <v/>
      </c>
      <c r="M26" s="75" t="s">
        <v>139</v>
      </c>
      <c r="N26" s="105"/>
      <c r="O26" s="107">
        <f>COUNTIFS($F:$F,'形 集計用 '!$M26,$G:$G,'形 集計用 '!O$6)</f>
        <v>0</v>
      </c>
      <c r="P26" s="107">
        <f>COUNTIFS($F:$F,'形 集計用 '!$M26,$G:$G,'形 集計用 '!P$6)</f>
        <v>0</v>
      </c>
      <c r="Q26" s="107">
        <f>COUNTIFS($F:$F,'形 集計用 '!$M26,$G:$G,'形 集計用 '!Q$6)</f>
        <v>0</v>
      </c>
      <c r="R26" s="107">
        <f>COUNTIFS($F:$F,'形 集計用 '!$M26,$G:$G,'形 集計用 '!R$6)</f>
        <v>0</v>
      </c>
      <c r="S26" s="107">
        <f>COUNTIFS($F:$F,'形 集計用 '!$M26,$G:$G,'形 集計用 '!S$6)</f>
        <v>0</v>
      </c>
      <c r="T26" s="107">
        <f>SUM(O26:S26)</f>
        <v>0</v>
      </c>
      <c r="U26" s="150">
        <f>SUM(T26:T27)</f>
        <v>0</v>
      </c>
    </row>
    <row r="27" spans="1:21" ht="24.75" customHeight="1">
      <c r="A27" s="75">
        <v>24</v>
      </c>
      <c r="B27" s="110" t="str">
        <f>IF(選手申込書!I32=リスト!$H$3,選手申込書!$C$4,"")</f>
        <v/>
      </c>
      <c r="C27" s="110" t="str">
        <f>IF(選手申込書!$I32=リスト!$H$3,選手申込書!B32,"")</f>
        <v/>
      </c>
      <c r="D27" s="110" t="str">
        <f>IF(選手申込書!$I32=リスト!$H$3,選手申込書!C32,"")</f>
        <v/>
      </c>
      <c r="E27" s="110" t="str">
        <f>IF(選手申込書!$I32=リスト!$H$3,選手申込書!D32,"")</f>
        <v/>
      </c>
      <c r="F27" s="110" t="str">
        <f>IF(選手申込書!$I32=リスト!$H$3,選手申込書!G32,"")</f>
        <v/>
      </c>
      <c r="G27" s="110" t="str">
        <f>IF(選手申込書!$I32=リスト!$H$3,選手申込書!H32,"")</f>
        <v/>
      </c>
      <c r="H27" s="102" t="e">
        <f>IF(選手申込書!#REF!="","",選手申込書!#REF!)</f>
        <v>#REF!</v>
      </c>
      <c r="I27" s="101" t="str">
        <f>IF(選手申込書!I32="","",選手申込書!I32)</f>
        <v/>
      </c>
      <c r="J27" s="101" t="str">
        <f>IF(選手申込書!J32="","",選手申込書!J32)</f>
        <v/>
      </c>
      <c r="M27" s="75" t="s">
        <v>148</v>
      </c>
      <c r="N27" s="105"/>
      <c r="O27" s="107">
        <f>COUNTIFS($F:$F,'形 集計用 '!$M27,$G:$G,'形 集計用 '!O$6)</f>
        <v>0</v>
      </c>
      <c r="P27" s="107">
        <f>COUNTIFS($F:$F,'形 集計用 '!$M27,$G:$G,'形 集計用 '!P$6)</f>
        <v>0</v>
      </c>
      <c r="Q27" s="107">
        <f>COUNTIFS($F:$F,'形 集計用 '!$M27,$G:$G,'形 集計用 '!Q$6)</f>
        <v>0</v>
      </c>
      <c r="R27" s="107">
        <f>COUNTIFS($F:$F,'形 集計用 '!$M27,$G:$G,'形 集計用 '!R$6)</f>
        <v>0</v>
      </c>
      <c r="S27" s="107">
        <f>COUNTIFS($F:$F,'形 集計用 '!$M27,$G:$G,'形 集計用 '!S$6)</f>
        <v>0</v>
      </c>
      <c r="T27" s="107">
        <f>SUM(O27:S27)</f>
        <v>0</v>
      </c>
      <c r="U27" s="151"/>
    </row>
    <row r="28" spans="1:21" ht="24.75" customHeight="1" thickBot="1">
      <c r="A28" s="75">
        <v>25</v>
      </c>
      <c r="B28" s="110" t="str">
        <f>IF(選手申込書!I33=リスト!$H$3,選手申込書!$C$4,"")</f>
        <v/>
      </c>
      <c r="C28" s="110" t="str">
        <f>IF(選手申込書!$I33=リスト!$H$3,選手申込書!B33,"")</f>
        <v/>
      </c>
      <c r="D28" s="110" t="str">
        <f>IF(選手申込書!$I33=リスト!$H$3,選手申込書!C33,"")</f>
        <v/>
      </c>
      <c r="E28" s="110" t="str">
        <f>IF(選手申込書!$I33=リスト!$H$3,選手申込書!D33,"")</f>
        <v/>
      </c>
      <c r="F28" s="110" t="str">
        <f>IF(選手申込書!$I33=リスト!$H$3,選手申込書!G33,"")</f>
        <v/>
      </c>
      <c r="G28" s="110" t="str">
        <f>IF(選手申込書!$I33=リスト!$H$3,選手申込書!H33,"")</f>
        <v/>
      </c>
      <c r="H28" s="102" t="e">
        <f>IF(選手申込書!#REF!="","",選手申込書!#REF!)</f>
        <v>#REF!</v>
      </c>
      <c r="I28" s="101" t="str">
        <f>IF(選手申込書!I33="","",選手申込書!I33)</f>
        <v/>
      </c>
      <c r="J28" s="101" t="str">
        <f>IF(選手申込書!J33="","",選手申込書!J33)</f>
        <v/>
      </c>
      <c r="M28" s="104" t="s">
        <v>241</v>
      </c>
      <c r="N28" s="106"/>
      <c r="O28" s="107">
        <f>SUM(O26:O27)</f>
        <v>0</v>
      </c>
      <c r="P28" s="107">
        <f t="shared" ref="P28" si="4">SUM(P26:P27)</f>
        <v>0</v>
      </c>
      <c r="Q28" s="107">
        <f t="shared" ref="Q28" si="5">SUM(Q26:Q27)</f>
        <v>0</v>
      </c>
      <c r="R28" s="107">
        <f t="shared" ref="R28" si="6">SUM(R26:R27)</f>
        <v>0</v>
      </c>
      <c r="S28" s="107">
        <f t="shared" ref="S28" si="7">SUM(S26:S27)</f>
        <v>0</v>
      </c>
      <c r="T28" s="114"/>
      <c r="U28" s="108"/>
    </row>
    <row r="29" spans="1:21" ht="24.75" customHeight="1" thickBot="1">
      <c r="A29" s="75">
        <v>26</v>
      </c>
      <c r="B29" s="110" t="str">
        <f>IF(選手申込書!I34=リスト!$H$3,選手申込書!$C$4,"")</f>
        <v/>
      </c>
      <c r="C29" s="110" t="str">
        <f>IF(選手申込書!$I34=リスト!$H$3,選手申込書!B34,"")</f>
        <v/>
      </c>
      <c r="D29" s="110" t="str">
        <f>IF(選手申込書!$I34=リスト!$H$3,選手申込書!C34,"")</f>
        <v/>
      </c>
      <c r="E29" s="110" t="str">
        <f>IF(選手申込書!$I34=リスト!$H$3,選手申込書!D34,"")</f>
        <v/>
      </c>
      <c r="F29" s="110" t="str">
        <f>IF(選手申込書!$I34=リスト!$H$3,選手申込書!G34,"")</f>
        <v/>
      </c>
      <c r="G29" s="110" t="str">
        <f>IF(選手申込書!$I34=リスト!$H$3,選手申込書!H34,"")</f>
        <v/>
      </c>
      <c r="H29" s="102" t="e">
        <f>IF(選手申込書!#REF!="","",選手申込書!#REF!)</f>
        <v>#REF!</v>
      </c>
      <c r="I29" s="101" t="str">
        <f>IF(選手申込書!I34="","",選手申込書!I34)</f>
        <v/>
      </c>
      <c r="J29" s="101" t="str">
        <f>IF(選手申込書!J34="","",選手申込書!J34)</f>
        <v/>
      </c>
      <c r="M29" s="142" t="s">
        <v>245</v>
      </c>
      <c r="N29" s="142"/>
      <c r="O29" s="143">
        <f>SUM(O28:S28)</f>
        <v>0</v>
      </c>
      <c r="P29" s="144"/>
      <c r="Q29" s="144"/>
      <c r="R29" s="144"/>
      <c r="S29" s="145"/>
      <c r="T29" s="115"/>
      <c r="U29" s="116" t="str">
        <f>+IF(O29=U26,"OK","NG")</f>
        <v>OK</v>
      </c>
    </row>
    <row r="30" spans="1:21" ht="24.75" customHeight="1">
      <c r="A30" s="75">
        <v>27</v>
      </c>
      <c r="B30" s="110" t="str">
        <f>IF(選手申込書!I35=リスト!$H$3,選手申込書!$C$4,"")</f>
        <v/>
      </c>
      <c r="C30" s="110" t="str">
        <f>IF(選手申込書!$I35=リスト!$H$3,選手申込書!B35,"")</f>
        <v/>
      </c>
      <c r="D30" s="110" t="str">
        <f>IF(選手申込書!$I35=リスト!$H$3,選手申込書!C35,"")</f>
        <v/>
      </c>
      <c r="E30" s="110" t="str">
        <f>IF(選手申込書!$I35=リスト!$H$3,選手申込書!D35,"")</f>
        <v/>
      </c>
      <c r="F30" s="110" t="str">
        <f>IF(選手申込書!$I35=リスト!$H$3,選手申込書!G35,"")</f>
        <v/>
      </c>
      <c r="G30" s="110" t="str">
        <f>IF(選手申込書!$I35=リスト!$H$3,選手申込書!H35,"")</f>
        <v/>
      </c>
      <c r="H30" s="102" t="e">
        <f>IF(選手申込書!#REF!="","",選手申込書!#REF!)</f>
        <v>#REF!</v>
      </c>
      <c r="I30" s="101" t="str">
        <f>IF(選手申込書!I35="","",選手申込書!I35)</f>
        <v/>
      </c>
      <c r="J30" s="101" t="str">
        <f>IF(選手申込書!J35="","",選手申込書!J35)</f>
        <v/>
      </c>
      <c r="M30" s="146" t="s">
        <v>240</v>
      </c>
      <c r="N30" s="147"/>
      <c r="O30" s="112"/>
      <c r="P30" s="113"/>
      <c r="Q30" s="113"/>
      <c r="R30" s="113"/>
      <c r="S30" s="113"/>
      <c r="T30" s="111"/>
    </row>
    <row r="31" spans="1:21" ht="24.75" customHeight="1">
      <c r="A31" s="75">
        <v>28</v>
      </c>
      <c r="B31" s="110" t="str">
        <f>IF(選手申込書!I36=リスト!$H$3,選手申込書!$C$4,"")</f>
        <v/>
      </c>
      <c r="C31" s="110" t="str">
        <f>IF(選手申込書!$I36=リスト!$H$3,選手申込書!B36,"")</f>
        <v/>
      </c>
      <c r="D31" s="110" t="str">
        <f>IF(選手申込書!$I36=リスト!$H$3,選手申込書!C36,"")</f>
        <v/>
      </c>
      <c r="E31" s="110" t="str">
        <f>IF(選手申込書!$I36=リスト!$H$3,選手申込書!D36,"")</f>
        <v/>
      </c>
      <c r="F31" s="110" t="str">
        <f>IF(選手申込書!$I36=リスト!$H$3,選手申込書!G36,"")</f>
        <v/>
      </c>
      <c r="G31" s="110" t="str">
        <f>IF(選手申込書!$I36=リスト!$H$3,選手申込書!H36,"")</f>
        <v/>
      </c>
      <c r="H31" s="102" t="e">
        <f>IF(選手申込書!#REF!="","",選手申込書!#REF!)</f>
        <v>#REF!</v>
      </c>
      <c r="I31" s="101" t="str">
        <f>IF(選手申込書!I36="","",選手申込書!I36)</f>
        <v/>
      </c>
      <c r="J31" s="101" t="str">
        <f>IF(選手申込書!J36="","",選手申込書!J36)</f>
        <v/>
      </c>
      <c r="M31" s="148" t="s">
        <v>149</v>
      </c>
      <c r="N31" s="75" t="s">
        <v>137</v>
      </c>
      <c r="O31" s="107">
        <f>COUNTIFS($E:$E,'形 集計用 '!$N31,$F:$F,'形 集計用 '!$M$12,$G:$G,'形 集計用 '!O$6)</f>
        <v>0</v>
      </c>
      <c r="P31" s="107">
        <f>COUNTIFS($E:$E,'形 集計用 '!$N31,$F:$F,'形 集計用 '!$M$12,$G:$G,'形 集計用 '!P$6)</f>
        <v>0</v>
      </c>
      <c r="Q31" s="107">
        <f>COUNTIFS($E:$E,'形 集計用 '!$N31,$F:$F,'形 集計用 '!$M$12,$G:$G,'形 集計用 '!Q$6)</f>
        <v>0</v>
      </c>
      <c r="R31" s="107">
        <f>COUNTIFS($E:$E,'形 集計用 '!$N31,$F:$F,'形 集計用 '!$M$12,$G:$G,'形 集計用 '!R$6)</f>
        <v>0</v>
      </c>
      <c r="S31" s="107">
        <f>COUNTIFS($E:$E,'形 集計用 '!$N31,$F:$F,'形 集計用 '!$M$12,$G:$G,'形 集計用 '!S$6)</f>
        <v>0</v>
      </c>
      <c r="T31" s="107">
        <f>SUM(O31:S31)</f>
        <v>0</v>
      </c>
      <c r="U31" s="149">
        <f>SUM(T31:T38)</f>
        <v>0</v>
      </c>
    </row>
    <row r="32" spans="1:21" ht="24.75" customHeight="1">
      <c r="A32" s="75">
        <v>29</v>
      </c>
      <c r="B32" s="110" t="str">
        <f>IF(選手申込書!I37=リスト!$H$3,選手申込書!$C$4,"")</f>
        <v/>
      </c>
      <c r="C32" s="110" t="str">
        <f>IF(選手申込書!$I37=リスト!$H$3,選手申込書!B37,"")</f>
        <v/>
      </c>
      <c r="D32" s="110" t="str">
        <f>IF(選手申込書!$I37=リスト!$H$3,選手申込書!C37,"")</f>
        <v/>
      </c>
      <c r="E32" s="110" t="str">
        <f>IF(選手申込書!$I37=リスト!$H$3,選手申込書!D37,"")</f>
        <v/>
      </c>
      <c r="F32" s="110" t="str">
        <f>IF(選手申込書!$I37=リスト!$H$3,選手申込書!G37,"")</f>
        <v/>
      </c>
      <c r="G32" s="110" t="str">
        <f>IF(選手申込書!$I37=リスト!$H$3,選手申込書!H37,"")</f>
        <v/>
      </c>
      <c r="H32" s="102" t="e">
        <f>IF(選手申込書!#REF!="","",選手申込書!#REF!)</f>
        <v>#REF!</v>
      </c>
      <c r="I32" s="101" t="str">
        <f>IF(選手申込書!I37="","",選手申込書!I37)</f>
        <v/>
      </c>
      <c r="J32" s="101" t="str">
        <f>IF(選手申込書!J37="","",選手申込書!J37)</f>
        <v/>
      </c>
      <c r="M32" s="148"/>
      <c r="N32" s="104" t="s">
        <v>138</v>
      </c>
      <c r="O32" s="107">
        <f>COUNTIFS($E:$E,'形 集計用 '!$N32,$F:$F,'形 集計用 '!$M$12,$G:$G,'形 集計用 '!O$6)</f>
        <v>0</v>
      </c>
      <c r="P32" s="107">
        <f>COUNTIFS($E:$E,'形 集計用 '!$N32,$F:$F,'形 集計用 '!$M$12,$G:$G,'形 集計用 '!P$6)</f>
        <v>0</v>
      </c>
      <c r="Q32" s="107">
        <f>COUNTIFS($E:$E,'形 集計用 '!$N32,$F:$F,'形 集計用 '!$M$12,$G:$G,'形 集計用 '!Q$6)</f>
        <v>0</v>
      </c>
      <c r="R32" s="107">
        <f>COUNTIFS($E:$E,'形 集計用 '!$N32,$F:$F,'形 集計用 '!$M$12,$G:$G,'形 集計用 '!R$6)</f>
        <v>0</v>
      </c>
      <c r="S32" s="107">
        <f>COUNTIFS($E:$E,'形 集計用 '!$N32,$F:$F,'形 集計用 '!$M$12,$G:$G,'形 集計用 '!S$6)</f>
        <v>0</v>
      </c>
      <c r="T32" s="107">
        <f t="shared" ref="T32:T38" si="8">SUM(O32:S32)</f>
        <v>0</v>
      </c>
      <c r="U32" s="149"/>
    </row>
    <row r="33" spans="1:21" ht="24.75" customHeight="1">
      <c r="A33" s="75">
        <v>30</v>
      </c>
      <c r="B33" s="110" t="str">
        <f>IF(選手申込書!I38=リスト!$H$3,選手申込書!$C$4,"")</f>
        <v/>
      </c>
      <c r="C33" s="110" t="str">
        <f>IF(選手申込書!$I38=リスト!$H$3,選手申込書!B38,"")</f>
        <v/>
      </c>
      <c r="D33" s="110" t="str">
        <f>IF(選手申込書!$I38=リスト!$H$3,選手申込書!C38,"")</f>
        <v/>
      </c>
      <c r="E33" s="110" t="str">
        <f>IF(選手申込書!$I38=リスト!$H$3,選手申込書!D38,"")</f>
        <v/>
      </c>
      <c r="F33" s="110" t="str">
        <f>IF(選手申込書!$I38=リスト!$H$3,選手申込書!G38,"")</f>
        <v/>
      </c>
      <c r="G33" s="110" t="str">
        <f>IF(選手申込書!$I38=リスト!$H$3,選手申込書!H38,"")</f>
        <v/>
      </c>
      <c r="H33" s="102" t="e">
        <f>IF(選手申込書!#REF!="","",選手申込書!#REF!)</f>
        <v>#REF!</v>
      </c>
      <c r="I33" s="101" t="str">
        <f>IF(選手申込書!I38="","",選手申込書!I38)</f>
        <v/>
      </c>
      <c r="J33" s="101" t="str">
        <f>IF(選手申込書!J38="","",選手申込書!J38)</f>
        <v/>
      </c>
      <c r="M33" s="148" t="s">
        <v>150</v>
      </c>
      <c r="N33" s="75" t="s">
        <v>137</v>
      </c>
      <c r="O33" s="107">
        <f>COUNTIFS($E:$E,'形 集計用 '!$N33,$F:$F,'形 集計用 '!$M$14,$G:$G,'形 集計用 '!O$6)</f>
        <v>0</v>
      </c>
      <c r="P33" s="107">
        <f>COUNTIFS($E:$E,'形 集計用 '!$N33,$F:$F,'形 集計用 '!$M$14,$G:$G,'形 集計用 '!P$6)</f>
        <v>0</v>
      </c>
      <c r="Q33" s="107">
        <f>COUNTIFS($E:$E,'形 集計用 '!$N33,$F:$F,'形 集計用 '!$M$14,$G:$G,'形 集計用 '!Q$6)</f>
        <v>0</v>
      </c>
      <c r="R33" s="107">
        <f>COUNTIFS($E:$E,'形 集計用 '!$N33,$F:$F,'形 集計用 '!$M$14,$G:$G,'形 集計用 '!R$6)</f>
        <v>0</v>
      </c>
      <c r="S33" s="107">
        <f>COUNTIFS($E:$E,'形 集計用 '!$N33,$F:$F,'形 集計用 '!$M$14,$G:$G,'形 集計用 '!S$6)</f>
        <v>0</v>
      </c>
      <c r="T33" s="107">
        <f t="shared" si="8"/>
        <v>0</v>
      </c>
      <c r="U33" s="149"/>
    </row>
    <row r="34" spans="1:21" ht="24.75" customHeight="1">
      <c r="A34" s="75">
        <v>31</v>
      </c>
      <c r="B34" s="110" t="str">
        <f>IF(選手申込書!I39=リスト!$H$3,選手申込書!$C$4,"")</f>
        <v/>
      </c>
      <c r="C34" s="110" t="str">
        <f>IF(選手申込書!$I39=リスト!$H$3,選手申込書!B39,"")</f>
        <v/>
      </c>
      <c r="D34" s="110" t="str">
        <f>IF(選手申込書!$I39=リスト!$H$3,選手申込書!C39,"")</f>
        <v/>
      </c>
      <c r="E34" s="110" t="str">
        <f>IF(選手申込書!$I39=リスト!$H$3,選手申込書!D39,"")</f>
        <v/>
      </c>
      <c r="F34" s="110" t="str">
        <f>IF(選手申込書!$I39=リスト!$H$3,選手申込書!G39,"")</f>
        <v/>
      </c>
      <c r="G34" s="110" t="str">
        <f>IF(選手申込書!$I39=リスト!$H$3,選手申込書!H39,"")</f>
        <v/>
      </c>
      <c r="H34" s="102" t="e">
        <f>IF(選手申込書!#REF!="","",選手申込書!#REF!)</f>
        <v>#REF!</v>
      </c>
      <c r="I34" s="101" t="str">
        <f>IF(選手申込書!I39="","",選手申込書!I39)</f>
        <v/>
      </c>
      <c r="J34" s="101" t="str">
        <f>IF(選手申込書!J39="","",選手申込書!J39)</f>
        <v/>
      </c>
      <c r="M34" s="148"/>
      <c r="N34" s="104" t="s">
        <v>138</v>
      </c>
      <c r="O34" s="107">
        <f>COUNTIFS($E:$E,'形 集計用 '!$N34,$F:$F,'形 集計用 '!$M$14,$G:$G,'形 集計用 '!O$6)</f>
        <v>0</v>
      </c>
      <c r="P34" s="107">
        <f>COUNTIFS($E:$E,'形 集計用 '!$N34,$F:$F,'形 集計用 '!$M$14,$G:$G,'形 集計用 '!P$6)</f>
        <v>0</v>
      </c>
      <c r="Q34" s="107">
        <f>COUNTIFS($E:$E,'形 集計用 '!$N34,$F:$F,'形 集計用 '!$M$14,$G:$G,'形 集計用 '!Q$6)</f>
        <v>0</v>
      </c>
      <c r="R34" s="107">
        <f>COUNTIFS($E:$E,'形 集計用 '!$N34,$F:$F,'形 集計用 '!$M$14,$G:$G,'形 集計用 '!R$6)</f>
        <v>0</v>
      </c>
      <c r="S34" s="107">
        <f>COUNTIFS($E:$E,'形 集計用 '!$N34,$F:$F,'形 集計用 '!$M$14,$G:$G,'形 集計用 '!S$6)</f>
        <v>0</v>
      </c>
      <c r="T34" s="107">
        <f t="shared" si="8"/>
        <v>0</v>
      </c>
      <c r="U34" s="149"/>
    </row>
    <row r="35" spans="1:21" ht="24.75" customHeight="1">
      <c r="A35" s="75">
        <v>32</v>
      </c>
      <c r="B35" s="110" t="str">
        <f>IF(選手申込書!I40=リスト!$H$3,選手申込書!$C$4,"")</f>
        <v/>
      </c>
      <c r="C35" s="110" t="str">
        <f>IF(選手申込書!$I40=リスト!$H$3,選手申込書!B40,"")</f>
        <v/>
      </c>
      <c r="D35" s="110" t="str">
        <f>IF(選手申込書!$I40=リスト!$H$3,選手申込書!C40,"")</f>
        <v/>
      </c>
      <c r="E35" s="110" t="str">
        <f>IF(選手申込書!$I40=リスト!$H$3,選手申込書!D40,"")</f>
        <v/>
      </c>
      <c r="F35" s="110" t="str">
        <f>IF(選手申込書!$I40=リスト!$H$3,選手申込書!G40,"")</f>
        <v/>
      </c>
      <c r="G35" s="110" t="str">
        <f>IF(選手申込書!$I40=リスト!$H$3,選手申込書!H40,"")</f>
        <v/>
      </c>
      <c r="H35" s="102" t="e">
        <f>IF(選手申込書!#REF!="","",選手申込書!#REF!)</f>
        <v>#REF!</v>
      </c>
      <c r="I35" s="101" t="str">
        <f>IF(選手申込書!I40="","",選手申込書!I40)</f>
        <v/>
      </c>
      <c r="J35" s="101" t="str">
        <f>IF(選手申込書!J40="","",選手申込書!J40)</f>
        <v/>
      </c>
      <c r="M35" s="148" t="s">
        <v>151</v>
      </c>
      <c r="N35" s="75" t="s">
        <v>137</v>
      </c>
      <c r="O35" s="107">
        <f>COUNTIFS($E:$E,'形 集計用 '!$N35,$F:$F,'形 集計用 '!$M$16,$G:$G,'形 集計用 '!O$6)</f>
        <v>0</v>
      </c>
      <c r="P35" s="107">
        <f>COUNTIFS($E:$E,'形 集計用 '!$N35,$F:$F,'形 集計用 '!$M$16,$G:$G,'形 集計用 '!P$6)</f>
        <v>0</v>
      </c>
      <c r="Q35" s="107">
        <f>COUNTIFS($E:$E,'形 集計用 '!$N35,$F:$F,'形 集計用 '!$M$16,$G:$G,'形 集計用 '!Q$6)</f>
        <v>0</v>
      </c>
      <c r="R35" s="107">
        <f>COUNTIFS($E:$E,'形 集計用 '!$N35,$F:$F,'形 集計用 '!$M$16,$G:$G,'形 集計用 '!R$6)</f>
        <v>0</v>
      </c>
      <c r="S35" s="107">
        <f>COUNTIFS($E:$E,'形 集計用 '!$N35,$F:$F,'形 集計用 '!$M$16,$G:$G,'形 集計用 '!S$6)</f>
        <v>0</v>
      </c>
      <c r="T35" s="107">
        <f t="shared" si="8"/>
        <v>0</v>
      </c>
      <c r="U35" s="149"/>
    </row>
    <row r="36" spans="1:21" ht="24.75" customHeight="1">
      <c r="A36" s="75">
        <v>33</v>
      </c>
      <c r="B36" s="110" t="str">
        <f>IF(選手申込書!I41=リスト!$H$3,選手申込書!$C$4,"")</f>
        <v/>
      </c>
      <c r="C36" s="110" t="str">
        <f>IF(選手申込書!$I41=リスト!$H$3,選手申込書!B41,"")</f>
        <v/>
      </c>
      <c r="D36" s="110" t="str">
        <f>IF(選手申込書!$I41=リスト!$H$3,選手申込書!C41,"")</f>
        <v/>
      </c>
      <c r="E36" s="110" t="str">
        <f>IF(選手申込書!$I41=リスト!$H$3,選手申込書!D41,"")</f>
        <v/>
      </c>
      <c r="F36" s="110" t="str">
        <f>IF(選手申込書!$I41=リスト!$H$3,選手申込書!G41,"")</f>
        <v/>
      </c>
      <c r="G36" s="110" t="str">
        <f>IF(選手申込書!$I41=リスト!$H$3,選手申込書!H41,"")</f>
        <v/>
      </c>
      <c r="H36" s="102" t="e">
        <f>IF(選手申込書!#REF!="","",選手申込書!#REF!)</f>
        <v>#REF!</v>
      </c>
      <c r="I36" s="101" t="str">
        <f>IF(選手申込書!I41="","",選手申込書!I41)</f>
        <v/>
      </c>
      <c r="J36" s="101" t="str">
        <f>IF(選手申込書!J41="","",選手申込書!J41)</f>
        <v/>
      </c>
      <c r="M36" s="148"/>
      <c r="N36" s="104" t="s">
        <v>138</v>
      </c>
      <c r="O36" s="107">
        <f>COUNTIFS($E:$E,'形 集計用 '!$N36,$F:$F,'形 集計用 '!$M$16,$G:$G,'形 集計用 '!O$6)</f>
        <v>0</v>
      </c>
      <c r="P36" s="107">
        <f>COUNTIFS($E:$E,'形 集計用 '!$N36,$F:$F,'形 集計用 '!$M$16,$G:$G,'形 集計用 '!P$6)</f>
        <v>0</v>
      </c>
      <c r="Q36" s="107">
        <f>COUNTIFS($E:$E,'形 集計用 '!$N36,$F:$F,'形 集計用 '!$M$16,$G:$G,'形 集計用 '!Q$6)</f>
        <v>0</v>
      </c>
      <c r="R36" s="107">
        <f>COUNTIFS($E:$E,'形 集計用 '!$N36,$F:$F,'形 集計用 '!$M$16,$G:$G,'形 集計用 '!R$6)</f>
        <v>0</v>
      </c>
      <c r="S36" s="107">
        <f>COUNTIFS($E:$E,'形 集計用 '!$N36,$F:$F,'形 集計用 '!$M$16,$G:$G,'形 集計用 '!S$6)</f>
        <v>0</v>
      </c>
      <c r="T36" s="107">
        <f t="shared" si="8"/>
        <v>0</v>
      </c>
      <c r="U36" s="149"/>
    </row>
    <row r="37" spans="1:21" ht="24.75" customHeight="1">
      <c r="A37" s="75">
        <v>34</v>
      </c>
      <c r="B37" s="110" t="str">
        <f>IF(選手申込書!I42=リスト!$H$3,選手申込書!$C$4,"")</f>
        <v/>
      </c>
      <c r="C37" s="110" t="str">
        <f>IF(選手申込書!$I42=リスト!$H$3,選手申込書!B42,"")</f>
        <v/>
      </c>
      <c r="D37" s="110" t="str">
        <f>IF(選手申込書!$I42=リスト!$H$3,選手申込書!C42,"")</f>
        <v/>
      </c>
      <c r="E37" s="110" t="str">
        <f>IF(選手申込書!$I42=リスト!$H$3,選手申込書!D42,"")</f>
        <v/>
      </c>
      <c r="F37" s="110" t="str">
        <f>IF(選手申込書!$I42=リスト!$H$3,選手申込書!G42,"")</f>
        <v/>
      </c>
      <c r="G37" s="110" t="str">
        <f>IF(選手申込書!$I42=リスト!$H$3,選手申込書!H42,"")</f>
        <v/>
      </c>
      <c r="H37" s="102" t="e">
        <f>IF(選手申込書!#REF!="","",選手申込書!#REF!)</f>
        <v>#REF!</v>
      </c>
      <c r="I37" s="101" t="str">
        <f>IF(選手申込書!I42="","",選手申込書!I42)</f>
        <v/>
      </c>
      <c r="J37" s="101" t="str">
        <f>IF(選手申込書!J42="","",選手申込書!J42)</f>
        <v/>
      </c>
      <c r="M37" s="148" t="s">
        <v>152</v>
      </c>
      <c r="N37" s="75" t="s">
        <v>137</v>
      </c>
      <c r="O37" s="107">
        <f>COUNTIFS($E:$E,'形 集計用 '!$N37,$F:$F,'形 集計用 '!$M$18,$G:$G,'形 集計用 '!O$6)</f>
        <v>0</v>
      </c>
      <c r="P37" s="107">
        <f>COUNTIFS($E:$E,'形 集計用 '!$N37,$F:$F,'形 集計用 '!$M$18,$G:$G,'形 集計用 '!P$6)</f>
        <v>0</v>
      </c>
      <c r="Q37" s="107">
        <f>COUNTIFS($E:$E,'形 集計用 '!$N37,$F:$F,'形 集計用 '!$M$18,$G:$G,'形 集計用 '!Q$6)</f>
        <v>0</v>
      </c>
      <c r="R37" s="107">
        <f>COUNTIFS($E:$E,'形 集計用 '!$N37,$F:$F,'形 集計用 '!$M$18,$G:$G,'形 集計用 '!R$6)</f>
        <v>0</v>
      </c>
      <c r="S37" s="107">
        <f>COUNTIFS($E:$E,'形 集計用 '!$N37,$F:$F,'形 集計用 '!$M$18,$G:$G,'形 集計用 '!S$6)</f>
        <v>0</v>
      </c>
      <c r="T37" s="107">
        <f t="shared" si="8"/>
        <v>0</v>
      </c>
      <c r="U37" s="149"/>
    </row>
    <row r="38" spans="1:21" ht="24.75" customHeight="1">
      <c r="A38" s="75">
        <v>35</v>
      </c>
      <c r="B38" s="110" t="str">
        <f>IF(選手申込書!I43=リスト!$H$3,選手申込書!$C$4,"")</f>
        <v/>
      </c>
      <c r="C38" s="110" t="str">
        <f>IF(選手申込書!$I43=リスト!$H$3,選手申込書!B43,"")</f>
        <v/>
      </c>
      <c r="D38" s="110" t="str">
        <f>IF(選手申込書!$I43=リスト!$H$3,選手申込書!C43,"")</f>
        <v/>
      </c>
      <c r="E38" s="110" t="str">
        <f>IF(選手申込書!$I43=リスト!$H$3,選手申込書!D43,"")</f>
        <v/>
      </c>
      <c r="F38" s="110" t="str">
        <f>IF(選手申込書!$I43=リスト!$H$3,選手申込書!G43,"")</f>
        <v/>
      </c>
      <c r="G38" s="110" t="str">
        <f>IF(選手申込書!$I43=リスト!$H$3,選手申込書!H43,"")</f>
        <v/>
      </c>
      <c r="H38" s="102" t="e">
        <f>IF(選手申込書!#REF!="","",選手申込書!#REF!)</f>
        <v>#REF!</v>
      </c>
      <c r="I38" s="101" t="str">
        <f>IF(選手申込書!I43="","",選手申込書!I43)</f>
        <v/>
      </c>
      <c r="J38" s="101" t="str">
        <f>IF(選手申込書!J43="","",選手申込書!J43)</f>
        <v/>
      </c>
      <c r="M38" s="148"/>
      <c r="N38" s="104" t="s">
        <v>138</v>
      </c>
      <c r="O38" s="107">
        <f>COUNTIFS($E:$E,'形 集計用 '!$N38,$F:$F,'形 集計用 '!$M$18,$G:$G,'形 集計用 '!O$6)</f>
        <v>0</v>
      </c>
      <c r="P38" s="107">
        <f>COUNTIFS($E:$E,'形 集計用 '!$N38,$F:$F,'形 集計用 '!$M$18,$G:$G,'形 集計用 '!P$6)</f>
        <v>0</v>
      </c>
      <c r="Q38" s="107">
        <f>COUNTIFS($E:$E,'形 集計用 '!$N38,$F:$F,'形 集計用 '!$M$18,$G:$G,'形 集計用 '!Q$6)</f>
        <v>0</v>
      </c>
      <c r="R38" s="107">
        <f>COUNTIFS($E:$E,'形 集計用 '!$N38,$F:$F,'形 集計用 '!$M$18,$G:$G,'形 集計用 '!R$6)</f>
        <v>0</v>
      </c>
      <c r="S38" s="107">
        <f>COUNTIFS($E:$E,'形 集計用 '!$N38,$F:$F,'形 集計用 '!$M$18,$G:$G,'形 集計用 '!S$6)</f>
        <v>0</v>
      </c>
      <c r="T38" s="107">
        <f t="shared" si="8"/>
        <v>0</v>
      </c>
      <c r="U38" s="145"/>
    </row>
    <row r="39" spans="1:21" ht="24.75" customHeight="1">
      <c r="A39" s="75">
        <v>36</v>
      </c>
      <c r="B39" s="110" t="str">
        <f>IF(選手申込書!I44=リスト!$H$3,選手申込書!$C$4,"")</f>
        <v/>
      </c>
      <c r="C39" s="110" t="str">
        <f>IF(選手申込書!$I44=リスト!$H$3,選手申込書!B44,"")</f>
        <v/>
      </c>
      <c r="D39" s="110" t="str">
        <f>IF(選手申込書!$I44=リスト!$H$3,選手申込書!C44,"")</f>
        <v/>
      </c>
      <c r="E39" s="110" t="str">
        <f>IF(選手申込書!$I44=リスト!$H$3,選手申込書!D44,"")</f>
        <v/>
      </c>
      <c r="F39" s="110" t="str">
        <f>IF(選手申込書!$I44=リスト!$H$3,選手申込書!G44,"")</f>
        <v/>
      </c>
      <c r="G39" s="110" t="str">
        <f>IF(選手申込書!$I44=リスト!$H$3,選手申込書!H44,"")</f>
        <v/>
      </c>
      <c r="H39" s="102" t="e">
        <f>IF(選手申込書!#REF!="","",選手申込書!#REF!)</f>
        <v>#REF!</v>
      </c>
      <c r="I39" s="101" t="str">
        <f>IF(選手申込書!I44="","",選手申込書!I44)</f>
        <v/>
      </c>
      <c r="J39" s="101" t="str">
        <f>IF(選手申込書!J44="","",選手申込書!J44)</f>
        <v/>
      </c>
      <c r="M39" s="142" t="s">
        <v>241</v>
      </c>
      <c r="N39" s="75" t="s">
        <v>137</v>
      </c>
      <c r="O39" s="107">
        <f>SUM(O31+O33+O35+O37)</f>
        <v>0</v>
      </c>
      <c r="P39" s="107">
        <f t="shared" ref="P39:S39" si="9">SUM(P31+P33+P35+P37)</f>
        <v>0</v>
      </c>
      <c r="Q39" s="107">
        <f t="shared" si="9"/>
        <v>0</v>
      </c>
      <c r="R39" s="107">
        <f t="shared" si="9"/>
        <v>0</v>
      </c>
      <c r="S39" s="107">
        <f t="shared" si="9"/>
        <v>0</v>
      </c>
      <c r="T39" s="115"/>
    </row>
    <row r="40" spans="1:21" ht="25.5" customHeight="1" thickBot="1">
      <c r="A40" s="75">
        <v>37</v>
      </c>
      <c r="B40" s="110" t="str">
        <f>IF(選手申込書!I45=リスト!$H$3,選手申込書!$C$4,"")</f>
        <v/>
      </c>
      <c r="C40" s="110" t="str">
        <f>IF(選手申込書!$I45=リスト!$H$3,選手申込書!B45,"")</f>
        <v/>
      </c>
      <c r="D40" s="110" t="str">
        <f>IF(選手申込書!$I45=リスト!$H$3,選手申込書!C45,"")</f>
        <v/>
      </c>
      <c r="E40" s="110" t="str">
        <f>IF(選手申込書!$I45=リスト!$H$3,選手申込書!D45,"")</f>
        <v/>
      </c>
      <c r="F40" s="110" t="str">
        <f>IF(選手申込書!$I45=リスト!$H$3,選手申込書!G45,"")</f>
        <v/>
      </c>
      <c r="G40" s="110" t="str">
        <f>IF(選手申込書!$I45=リスト!$H$3,選手申込書!H45,"")</f>
        <v/>
      </c>
      <c r="H40" s="102" t="e">
        <f>IF(選手申込書!#REF!="","",選手申込書!#REF!)</f>
        <v>#REF!</v>
      </c>
      <c r="I40" s="101" t="str">
        <f>IF(選手申込書!I45="","",選手申込書!I45)</f>
        <v/>
      </c>
      <c r="J40" s="101" t="str">
        <f>IF(選手申込書!J45="","",選手申込書!J45)</f>
        <v/>
      </c>
      <c r="M40" s="142"/>
      <c r="N40" s="104" t="s">
        <v>138</v>
      </c>
      <c r="O40" s="107">
        <f>SUM(O32+O34+O36+O38)</f>
        <v>0</v>
      </c>
      <c r="P40" s="107">
        <f t="shared" ref="P40:S40" si="10">SUM(P32+P34+P36+P38)</f>
        <v>0</v>
      </c>
      <c r="Q40" s="107">
        <f t="shared" si="10"/>
        <v>0</v>
      </c>
      <c r="R40" s="107">
        <f t="shared" si="10"/>
        <v>0</v>
      </c>
      <c r="S40" s="107">
        <f t="shared" si="10"/>
        <v>0</v>
      </c>
      <c r="T40" s="115"/>
    </row>
    <row r="41" spans="1:21" ht="25.5" customHeight="1" thickBot="1">
      <c r="A41" s="75">
        <v>38</v>
      </c>
      <c r="B41" s="110" t="str">
        <f>IF(選手申込書!I46=リスト!$H$3,選手申込書!$C$4,"")</f>
        <v/>
      </c>
      <c r="C41" s="110" t="str">
        <f>IF(選手申込書!$I46=リスト!$H$3,選手申込書!B46,"")</f>
        <v/>
      </c>
      <c r="D41" s="110" t="str">
        <f>IF(選手申込書!$I46=リスト!$H$3,選手申込書!C46,"")</f>
        <v/>
      </c>
      <c r="E41" s="110" t="str">
        <f>IF(選手申込書!$I46=リスト!$H$3,選手申込書!D46,"")</f>
        <v/>
      </c>
      <c r="F41" s="110" t="str">
        <f>IF(選手申込書!$I46=リスト!$H$3,選手申込書!G46,"")</f>
        <v/>
      </c>
      <c r="G41" s="110" t="str">
        <f>IF(選手申込書!$I46=リスト!$H$3,選手申込書!H46,"")</f>
        <v/>
      </c>
      <c r="H41" s="102" t="e">
        <f>IF(選手申込書!#REF!="","",選手申込書!#REF!)</f>
        <v>#REF!</v>
      </c>
      <c r="I41" s="101" t="str">
        <f>IF(選手申込書!I46="","",選手申込書!I46)</f>
        <v/>
      </c>
      <c r="J41" s="101" t="str">
        <f>IF(選手申込書!J46="","",選手申込書!J46)</f>
        <v/>
      </c>
      <c r="M41" s="142" t="s">
        <v>245</v>
      </c>
      <c r="N41" s="142"/>
      <c r="O41" s="143">
        <f>SUM(O39:S40)</f>
        <v>0</v>
      </c>
      <c r="P41" s="144"/>
      <c r="Q41" s="144"/>
      <c r="R41" s="144"/>
      <c r="S41" s="145"/>
      <c r="U41" s="116" t="str">
        <f>+IF(O41=U31,"OK","NG")</f>
        <v>OK</v>
      </c>
    </row>
    <row r="42" spans="1:21" ht="25.5" customHeight="1">
      <c r="A42" s="75">
        <v>39</v>
      </c>
      <c r="B42" s="110" t="str">
        <f>IF(選手申込書!I47=リスト!$H$3,選手申込書!$C$4,"")</f>
        <v/>
      </c>
      <c r="C42" s="110" t="str">
        <f>IF(選手申込書!$I47=リスト!$H$3,選手申込書!B47,"")</f>
        <v/>
      </c>
      <c r="D42" s="110" t="str">
        <f>IF(選手申込書!$I47=リスト!$H$3,選手申込書!C47,"")</f>
        <v/>
      </c>
      <c r="E42" s="110" t="str">
        <f>IF(選手申込書!$I47=リスト!$H$3,選手申込書!D47,"")</f>
        <v/>
      </c>
      <c r="F42" s="110" t="str">
        <f>IF(選手申込書!$I47=リスト!$H$3,選手申込書!G47,"")</f>
        <v/>
      </c>
      <c r="G42" s="110" t="str">
        <f>IF(選手申込書!$I47=リスト!$H$3,選手申込書!H47,"")</f>
        <v/>
      </c>
      <c r="H42" s="102" t="e">
        <f>IF(選手申込書!#REF!="","",選手申込書!#REF!)</f>
        <v>#REF!</v>
      </c>
      <c r="I42" s="101" t="str">
        <f>IF(選手申込書!I47="","",選手申込書!I47)</f>
        <v/>
      </c>
      <c r="J42" s="101" t="str">
        <f>IF(選手申込書!J47="","",選手申込書!J47)</f>
        <v/>
      </c>
    </row>
    <row r="43" spans="1:21" ht="25.5" customHeight="1">
      <c r="A43" s="75">
        <v>40</v>
      </c>
      <c r="B43" s="110" t="str">
        <f>IF(選手申込書!I48=リスト!$H$3,選手申込書!$C$4,"")</f>
        <v/>
      </c>
      <c r="C43" s="110" t="str">
        <f>IF(選手申込書!$I48=リスト!$H$3,選手申込書!B48,"")</f>
        <v/>
      </c>
      <c r="D43" s="110" t="str">
        <f>IF(選手申込書!$I48=リスト!$H$3,選手申込書!C48,"")</f>
        <v/>
      </c>
      <c r="E43" s="110" t="str">
        <f>IF(選手申込書!$I48=リスト!$H$3,選手申込書!D48,"")</f>
        <v/>
      </c>
      <c r="F43" s="110" t="str">
        <f>IF(選手申込書!$I48=リスト!$H$3,選手申込書!G48,"")</f>
        <v/>
      </c>
      <c r="G43" s="110" t="str">
        <f>IF(選手申込書!$I48=リスト!$H$3,選手申込書!H48,"")</f>
        <v/>
      </c>
      <c r="H43" s="102" t="e">
        <f>IF(選手申込書!#REF!="","",選手申込書!#REF!)</f>
        <v>#REF!</v>
      </c>
      <c r="I43" s="101" t="str">
        <f>IF(選手申込書!I48="","",選手申込書!I48)</f>
        <v/>
      </c>
      <c r="J43" s="101" t="str">
        <f>IF(選手申込書!J48="","",選手申込書!J48)</f>
        <v/>
      </c>
    </row>
    <row r="44" spans="1:21" ht="25.5" customHeight="1">
      <c r="A44" s="75">
        <v>41</v>
      </c>
      <c r="B44" s="110" t="str">
        <f>IF(選手申込書!I49=リスト!$H$3,選手申込書!$C$4,"")</f>
        <v/>
      </c>
      <c r="C44" s="110" t="str">
        <f>IF(選手申込書!$I49=リスト!$H$3,選手申込書!B49,"")</f>
        <v/>
      </c>
      <c r="D44" s="110" t="str">
        <f>IF(選手申込書!$I49=リスト!$H$3,選手申込書!C49,"")</f>
        <v/>
      </c>
      <c r="E44" s="110" t="str">
        <f>IF(選手申込書!$I49=リスト!$H$3,選手申込書!D49,"")</f>
        <v/>
      </c>
      <c r="F44" s="110" t="str">
        <f>IF(選手申込書!$I49=リスト!$H$3,選手申込書!G49,"")</f>
        <v/>
      </c>
      <c r="G44" s="110" t="str">
        <f>IF(選手申込書!$I49=リスト!$H$3,選手申込書!H49,"")</f>
        <v/>
      </c>
      <c r="H44" s="102" t="e">
        <f>IF(選手申込書!#REF!="","",選手申込書!#REF!)</f>
        <v>#REF!</v>
      </c>
      <c r="I44" s="101" t="str">
        <f>IF(選手申込書!I49="","",選手申込書!I49)</f>
        <v/>
      </c>
      <c r="J44" s="101" t="str">
        <f>IF(選手申込書!J49="","",選手申込書!J49)</f>
        <v/>
      </c>
    </row>
    <row r="45" spans="1:21" ht="25.5" customHeight="1">
      <c r="A45" s="75">
        <v>42</v>
      </c>
      <c r="B45" s="110" t="str">
        <f>IF(選手申込書!I50=リスト!$H$3,選手申込書!$C$4,"")</f>
        <v/>
      </c>
      <c r="C45" s="110" t="str">
        <f>IF(選手申込書!$I50=リスト!$H$3,選手申込書!B50,"")</f>
        <v/>
      </c>
      <c r="D45" s="110" t="str">
        <f>IF(選手申込書!$I50=リスト!$H$3,選手申込書!C50,"")</f>
        <v/>
      </c>
      <c r="E45" s="110" t="str">
        <f>IF(選手申込書!$I50=リスト!$H$3,選手申込書!D50,"")</f>
        <v/>
      </c>
      <c r="F45" s="110" t="str">
        <f>IF(選手申込書!$I50=リスト!$H$3,選手申込書!G50,"")</f>
        <v/>
      </c>
      <c r="G45" s="110" t="str">
        <f>IF(選手申込書!$I50=リスト!$H$3,選手申込書!H50,"")</f>
        <v/>
      </c>
      <c r="H45" s="102" t="e">
        <f>IF(選手申込書!#REF!="","",選手申込書!#REF!)</f>
        <v>#REF!</v>
      </c>
      <c r="I45" s="101" t="str">
        <f>IF(選手申込書!I50="","",選手申込書!I50)</f>
        <v/>
      </c>
      <c r="J45" s="101" t="str">
        <f>IF(選手申込書!J50="","",選手申込書!J50)</f>
        <v/>
      </c>
    </row>
    <row r="46" spans="1:21" ht="25.5" customHeight="1">
      <c r="A46" s="75">
        <v>43</v>
      </c>
      <c r="B46" s="110" t="str">
        <f>IF(選手申込書!I51=リスト!$H$3,選手申込書!$C$4,"")</f>
        <v/>
      </c>
      <c r="C46" s="110" t="str">
        <f>IF(選手申込書!$I51=リスト!$H$3,選手申込書!B51,"")</f>
        <v/>
      </c>
      <c r="D46" s="110" t="str">
        <f>IF(選手申込書!$I51=リスト!$H$3,選手申込書!C51,"")</f>
        <v/>
      </c>
      <c r="E46" s="110" t="str">
        <f>IF(選手申込書!$I51=リスト!$H$3,選手申込書!D51,"")</f>
        <v/>
      </c>
      <c r="F46" s="110" t="str">
        <f>IF(選手申込書!$I51=リスト!$H$3,選手申込書!G51,"")</f>
        <v/>
      </c>
      <c r="G46" s="110" t="str">
        <f>IF(選手申込書!$I51=リスト!$H$3,選手申込書!H51,"")</f>
        <v/>
      </c>
      <c r="H46" s="102" t="e">
        <f>IF(選手申込書!#REF!="","",選手申込書!#REF!)</f>
        <v>#REF!</v>
      </c>
      <c r="I46" s="101" t="str">
        <f>IF(選手申込書!I51="","",選手申込書!I51)</f>
        <v/>
      </c>
      <c r="J46" s="101" t="str">
        <f>IF(選手申込書!J51="","",選手申込書!J51)</f>
        <v/>
      </c>
    </row>
    <row r="47" spans="1:21" ht="25.5" customHeight="1">
      <c r="A47" s="75">
        <v>44</v>
      </c>
      <c r="B47" s="110" t="str">
        <f>IF(選手申込書!I52=リスト!$H$3,選手申込書!$C$4,"")</f>
        <v/>
      </c>
      <c r="C47" s="110" t="str">
        <f>IF(選手申込書!$I52=リスト!$H$3,選手申込書!B52,"")</f>
        <v/>
      </c>
      <c r="D47" s="110" t="str">
        <f>IF(選手申込書!$I52=リスト!$H$3,選手申込書!C52,"")</f>
        <v/>
      </c>
      <c r="E47" s="110" t="str">
        <f>IF(選手申込書!$I52=リスト!$H$3,選手申込書!D52,"")</f>
        <v/>
      </c>
      <c r="F47" s="110" t="str">
        <f>IF(選手申込書!$I52=リスト!$H$3,選手申込書!G52,"")</f>
        <v/>
      </c>
      <c r="G47" s="110" t="str">
        <f>IF(選手申込書!$I52=リスト!$H$3,選手申込書!H52,"")</f>
        <v/>
      </c>
      <c r="H47" s="102" t="e">
        <f>IF(選手申込書!#REF!="","",選手申込書!#REF!)</f>
        <v>#REF!</v>
      </c>
      <c r="I47" s="101" t="str">
        <f>IF(選手申込書!I52="","",選手申込書!I52)</f>
        <v/>
      </c>
      <c r="J47" s="101" t="str">
        <f>IF(選手申込書!J52="","",選手申込書!J52)</f>
        <v/>
      </c>
    </row>
    <row r="48" spans="1:21" ht="25.5" customHeight="1">
      <c r="A48" s="75">
        <v>45</v>
      </c>
      <c r="B48" s="110" t="str">
        <f>IF(選手申込書!I53=リスト!$H$3,選手申込書!$C$4,"")</f>
        <v/>
      </c>
      <c r="C48" s="110" t="str">
        <f>IF(選手申込書!$I53=リスト!$H$3,選手申込書!B53,"")</f>
        <v/>
      </c>
      <c r="D48" s="110" t="str">
        <f>IF(選手申込書!$I53=リスト!$H$3,選手申込書!C53,"")</f>
        <v/>
      </c>
      <c r="E48" s="110" t="str">
        <f>IF(選手申込書!$I53=リスト!$H$3,選手申込書!D53,"")</f>
        <v/>
      </c>
      <c r="F48" s="110" t="str">
        <f>IF(選手申込書!$I53=リスト!$H$3,選手申込書!G53,"")</f>
        <v/>
      </c>
      <c r="G48" s="110" t="str">
        <f>IF(選手申込書!$I53=リスト!$H$3,選手申込書!H53,"")</f>
        <v/>
      </c>
      <c r="H48" s="102" t="e">
        <f>IF(選手申込書!#REF!="","",選手申込書!#REF!)</f>
        <v>#REF!</v>
      </c>
      <c r="I48" s="101" t="str">
        <f>IF(選手申込書!I53="","",選手申込書!I53)</f>
        <v/>
      </c>
      <c r="J48" s="101" t="str">
        <f>IF(選手申込書!J53="","",選手申込書!J53)</f>
        <v/>
      </c>
    </row>
    <row r="49" spans="1:10" ht="25.5" customHeight="1">
      <c r="A49" s="75">
        <v>46</v>
      </c>
      <c r="B49" s="110" t="str">
        <f>IF(選手申込書!I54=リスト!$H$3,選手申込書!$C$4,"")</f>
        <v/>
      </c>
      <c r="C49" s="110" t="str">
        <f>IF(選手申込書!$I54=リスト!$H$3,選手申込書!B54,"")</f>
        <v/>
      </c>
      <c r="D49" s="110" t="str">
        <f>IF(選手申込書!$I54=リスト!$H$3,選手申込書!C54,"")</f>
        <v/>
      </c>
      <c r="E49" s="110" t="str">
        <f>IF(選手申込書!$I54=リスト!$H$3,選手申込書!D54,"")</f>
        <v/>
      </c>
      <c r="F49" s="110" t="str">
        <f>IF(選手申込書!$I54=リスト!$H$3,選手申込書!G54,"")</f>
        <v/>
      </c>
      <c r="G49" s="110" t="str">
        <f>IF(選手申込書!$I54=リスト!$H$3,選手申込書!H54,"")</f>
        <v/>
      </c>
      <c r="H49" s="102" t="e">
        <f>IF(選手申込書!#REF!="","",選手申込書!#REF!)</f>
        <v>#REF!</v>
      </c>
      <c r="I49" s="101" t="str">
        <f>IF(選手申込書!I54="","",選手申込書!I54)</f>
        <v/>
      </c>
      <c r="J49" s="101" t="str">
        <f>IF(選手申込書!J54="","",選手申込書!J54)</f>
        <v/>
      </c>
    </row>
    <row r="50" spans="1:10" ht="25.5" customHeight="1">
      <c r="A50" s="75">
        <v>47</v>
      </c>
      <c r="B50" s="110" t="str">
        <f>IF(選手申込書!I55=リスト!$H$3,選手申込書!$C$4,"")</f>
        <v/>
      </c>
      <c r="C50" s="110" t="str">
        <f>IF(選手申込書!$I55=リスト!$H$3,選手申込書!B55,"")</f>
        <v/>
      </c>
      <c r="D50" s="110" t="str">
        <f>IF(選手申込書!$I55=リスト!$H$3,選手申込書!C55,"")</f>
        <v/>
      </c>
      <c r="E50" s="110" t="str">
        <f>IF(選手申込書!$I55=リスト!$H$3,選手申込書!D55,"")</f>
        <v/>
      </c>
      <c r="F50" s="110" t="str">
        <f>IF(選手申込書!$I55=リスト!$H$3,選手申込書!G55,"")</f>
        <v/>
      </c>
      <c r="G50" s="110" t="str">
        <f>IF(選手申込書!$I55=リスト!$H$3,選手申込書!H55,"")</f>
        <v/>
      </c>
      <c r="H50" s="102" t="e">
        <f>IF(選手申込書!#REF!="","",選手申込書!#REF!)</f>
        <v>#REF!</v>
      </c>
      <c r="I50" s="101" t="str">
        <f>IF(選手申込書!I55="","",選手申込書!I55)</f>
        <v/>
      </c>
      <c r="J50" s="101" t="str">
        <f>IF(選手申込書!J55="","",選手申込書!J55)</f>
        <v/>
      </c>
    </row>
    <row r="51" spans="1:10" ht="25.5" customHeight="1">
      <c r="A51" s="75">
        <v>48</v>
      </c>
      <c r="B51" s="110" t="str">
        <f>IF(選手申込書!I56=リスト!$H$3,選手申込書!$C$4,"")</f>
        <v/>
      </c>
      <c r="C51" s="110" t="str">
        <f>IF(選手申込書!$I56=リスト!$H$3,選手申込書!B56,"")</f>
        <v/>
      </c>
      <c r="D51" s="110" t="str">
        <f>IF(選手申込書!$I56=リスト!$H$3,選手申込書!C56,"")</f>
        <v/>
      </c>
      <c r="E51" s="110" t="str">
        <f>IF(選手申込書!$I56=リスト!$H$3,選手申込書!D56,"")</f>
        <v/>
      </c>
      <c r="F51" s="110" t="str">
        <f>IF(選手申込書!$I56=リスト!$H$3,選手申込書!G56,"")</f>
        <v/>
      </c>
      <c r="G51" s="110" t="str">
        <f>IF(選手申込書!$I56=リスト!$H$3,選手申込書!H56,"")</f>
        <v/>
      </c>
      <c r="H51" s="102" t="e">
        <f>IF(選手申込書!#REF!="","",選手申込書!#REF!)</f>
        <v>#REF!</v>
      </c>
      <c r="I51" s="101" t="str">
        <f>IF(選手申込書!I56="","",選手申込書!I56)</f>
        <v/>
      </c>
      <c r="J51" s="101" t="str">
        <f>IF(選手申込書!J56="","",選手申込書!J56)</f>
        <v/>
      </c>
    </row>
    <row r="52" spans="1:10" ht="25.5" customHeight="1">
      <c r="A52" s="75">
        <v>49</v>
      </c>
      <c r="B52" s="110" t="str">
        <f>IF(選手申込書!I57=リスト!$H$3,選手申込書!$C$4,"")</f>
        <v/>
      </c>
      <c r="C52" s="110" t="str">
        <f>IF(選手申込書!$I57=リスト!$H$3,選手申込書!B57,"")</f>
        <v/>
      </c>
      <c r="D52" s="110" t="str">
        <f>IF(選手申込書!$I57=リスト!$H$3,選手申込書!C57,"")</f>
        <v/>
      </c>
      <c r="E52" s="110" t="str">
        <f>IF(選手申込書!$I57=リスト!$H$3,選手申込書!D57,"")</f>
        <v/>
      </c>
      <c r="F52" s="110" t="str">
        <f>IF(選手申込書!$I57=リスト!$H$3,選手申込書!G57,"")</f>
        <v/>
      </c>
      <c r="G52" s="110" t="str">
        <f>IF(選手申込書!$I57=リスト!$H$3,選手申込書!H57,"")</f>
        <v/>
      </c>
      <c r="H52" s="102" t="e">
        <f>IF(選手申込書!#REF!="","",選手申込書!#REF!)</f>
        <v>#REF!</v>
      </c>
      <c r="I52" s="101" t="str">
        <f>IF(選手申込書!I57="","",選手申込書!I57)</f>
        <v/>
      </c>
      <c r="J52" s="101" t="str">
        <f>IF(選手申込書!J57="","",選手申込書!J57)</f>
        <v/>
      </c>
    </row>
    <row r="53" spans="1:10" ht="25.5" customHeight="1">
      <c r="A53" s="75">
        <v>50</v>
      </c>
      <c r="B53" s="110" t="str">
        <f>IF(選手申込書!I58=リスト!$H$3,選手申込書!$C$4,"")</f>
        <v/>
      </c>
      <c r="C53" s="110" t="str">
        <f>IF(選手申込書!$I58=リスト!$H$3,選手申込書!B59,"")</f>
        <v/>
      </c>
      <c r="D53" s="110" t="str">
        <f>IF(選手申込書!$I58=リスト!$H$3,選手申込書!C58,"")</f>
        <v/>
      </c>
      <c r="E53" s="110" t="str">
        <f>IF(選手申込書!$I58=リスト!$H$3,選手申込書!D58,"")</f>
        <v/>
      </c>
      <c r="F53" s="110" t="str">
        <f>IF(選手申込書!$I58=リスト!$H$3,選手申込書!G58,"")</f>
        <v/>
      </c>
      <c r="G53" s="110" t="str">
        <f>IF(選手申込書!$I58=リスト!$H$3,選手申込書!H58,"")</f>
        <v/>
      </c>
      <c r="H53" s="102" t="e">
        <f>IF(選手申込書!#REF!="","",選手申込書!#REF!)</f>
        <v>#REF!</v>
      </c>
      <c r="I53" s="101" t="str">
        <f>IF(選手申込書!I58="","",選手申込書!I58)</f>
        <v/>
      </c>
      <c r="J53" s="101" t="str">
        <f>IF(選手申込書!J58="","",選手申込書!J58)</f>
        <v/>
      </c>
    </row>
    <row r="54" spans="1:10">
      <c r="B54" s="110" t="e">
        <f>IF(選手申込書!#REF!=リスト!$H$3,選手申込書!$C$4,"")</f>
        <v>#REF!</v>
      </c>
      <c r="C54" s="109" t="e">
        <f>IF(選手申込書!#REF!=リスト!$H$3,選手申込書!#REF!,"")</f>
        <v>#REF!</v>
      </c>
      <c r="D54" s="109" t="e">
        <f>IF(選手申込書!#REF!=リスト!$H$3,選手申込書!#REF!,"")</f>
        <v>#REF!</v>
      </c>
      <c r="E54" s="109" t="e">
        <f>IF(選手申込書!#REF!=リスト!$H$3,選手申込書!#REF!,"")</f>
        <v>#REF!</v>
      </c>
      <c r="F54" s="110" t="e">
        <f>IF(選手申込書!#REF!=リスト!$H$3,選手申込書!#REF!,"")</f>
        <v>#REF!</v>
      </c>
      <c r="G54" s="110" t="e">
        <f>IF(選手申込書!#REF!=リスト!$H$3,選手申込書!#REF!,"")</f>
        <v>#REF!</v>
      </c>
    </row>
    <row r="55" spans="1:10">
      <c r="B55" s="110" t="str">
        <f>IF(選手申込書!J59=リスト!$H$3,選手申込書!$C$4,"")</f>
        <v/>
      </c>
      <c r="C55" s="100" t="str">
        <f>IF(選手申込書!$J59=リスト!$H$3,選手申込書!#REF!,"")</f>
        <v/>
      </c>
      <c r="D55" s="100" t="str">
        <f>IF(選手申込書!$J59=リスト!$H$3,選手申込書!C59,"")</f>
        <v/>
      </c>
      <c r="E55" s="100" t="str">
        <f>IF(選手申込書!$J59=リスト!$H$3,選手申込書!D59,"")</f>
        <v/>
      </c>
      <c r="F55" s="110" t="str">
        <f>IF(選手申込書!$I59=リスト!$H$3,選手申込書!G59,"")</f>
        <v/>
      </c>
      <c r="G55" s="110" t="str">
        <f>IF(選手申込書!$I59=リスト!$H$3,選手申込書!H59,"")</f>
        <v/>
      </c>
    </row>
    <row r="56" spans="1:10">
      <c r="B56" s="110" t="e">
        <f>IF(選手申込書!#REF!=リスト!$H$3,選手申込書!$C$4,"")</f>
        <v>#REF!</v>
      </c>
      <c r="C56" s="100" t="e">
        <f>IF(選手申込書!#REF!=リスト!$H$3,選手申込書!B60,"")</f>
        <v>#REF!</v>
      </c>
      <c r="D56" s="100" t="e">
        <f>IF(選手申込書!#REF!=リスト!$H$3,選手申込書!C60,"")</f>
        <v>#REF!</v>
      </c>
      <c r="E56" s="100" t="e">
        <f>IF(選手申込書!#REF!=リスト!$H$3,選手申込書!D60,"")</f>
        <v>#REF!</v>
      </c>
      <c r="F56" s="110" t="e">
        <f>IF(選手申込書!#REF!=リスト!$H$3,選手申込書!G60,"")</f>
        <v>#REF!</v>
      </c>
      <c r="G56" s="110" t="e">
        <f>IF(選手申込書!#REF!=リスト!$H$3,選手申込書!H60,"")</f>
        <v>#REF!</v>
      </c>
    </row>
    <row r="57" spans="1:10">
      <c r="B57" s="110" t="str">
        <f>IF(選手申込書!J61=リスト!$H$3,選手申込書!$C$4,"")</f>
        <v/>
      </c>
      <c r="C57" s="100" t="str">
        <f>IF(選手申込書!$J61=リスト!$H$3,選手申込書!B61,"")</f>
        <v/>
      </c>
      <c r="D57" s="100" t="str">
        <f>IF(選手申込書!$J61=リスト!$H$3,選手申込書!C61,"")</f>
        <v/>
      </c>
      <c r="E57" s="100" t="str">
        <f>IF(選手申込書!$J61=リスト!$H$3,選手申込書!D61,"")</f>
        <v/>
      </c>
      <c r="F57" s="110" t="str">
        <f>IF(選手申込書!$I61=リスト!$H$3,選手申込書!G61,"")</f>
        <v/>
      </c>
      <c r="G57" s="110" t="str">
        <f>IF(選手申込書!$I61=リスト!$H$3,選手申込書!H61,"")</f>
        <v/>
      </c>
    </row>
    <row r="58" spans="1:10">
      <c r="B58" s="110" t="str">
        <f>IF(選手申込書!J62=リスト!$H$3,選手申込書!$C$4,"")</f>
        <v/>
      </c>
      <c r="C58" s="100" t="str">
        <f>IF(選手申込書!$J62=リスト!$H$3,選手申込書!B62,"")</f>
        <v/>
      </c>
      <c r="D58" s="100" t="str">
        <f>IF(選手申込書!$J62=リスト!$H$3,選手申込書!C62,"")</f>
        <v/>
      </c>
      <c r="E58" s="100" t="str">
        <f>IF(選手申込書!$J62=リスト!$H$3,選手申込書!D62,"")</f>
        <v/>
      </c>
      <c r="F58" s="110" t="str">
        <f>IF(選手申込書!$I62=リスト!$H$3,選手申込書!G62,"")</f>
        <v/>
      </c>
      <c r="G58" s="110" t="str">
        <f>IF(選手申込書!$I62=リスト!$H$3,選手申込書!H62,"")</f>
        <v/>
      </c>
    </row>
    <row r="59" spans="1:10">
      <c r="C59" s="103" t="str">
        <f>IF(選手申込書!$J66="○",選手申込書!B66,"")</f>
        <v/>
      </c>
      <c r="D59" s="103" t="str">
        <f>IF(選手申込書!$J66="○",選手申込書!C66,"")</f>
        <v/>
      </c>
      <c r="E59" s="103" t="str">
        <f>IF(選手申込書!$J66="○",選手申込書!D66,"")</f>
        <v/>
      </c>
      <c r="F59" s="110" t="str">
        <f>IF(選手申込書!$I63=リスト!$H$3,選手申込書!G63,"")</f>
        <v/>
      </c>
      <c r="G59" s="110" t="str">
        <f>IF(選手申込書!$I63=リスト!$H$3,選手申込書!H63,"")</f>
        <v/>
      </c>
    </row>
    <row r="60" spans="1:10">
      <c r="C60" s="103" t="str">
        <f>IF(選手申込書!$J67="○",選手申込書!B67,"")</f>
        <v/>
      </c>
      <c r="D60" s="103" t="str">
        <f>IF(選手申込書!$J67="○",選手申込書!C67,"")</f>
        <v/>
      </c>
      <c r="E60" s="103" t="str">
        <f>IF(選手申込書!$J67="○",選手申込書!D67,"")</f>
        <v/>
      </c>
      <c r="F60" s="110" t="str">
        <f>IF(選手申込書!$I64=リスト!$H$3,選手申込書!G64,"")</f>
        <v/>
      </c>
      <c r="G60" s="110" t="str">
        <f>IF(選手申込書!$I64=リスト!$H$3,選手申込書!H64,"")</f>
        <v/>
      </c>
    </row>
    <row r="61" spans="1:10">
      <c r="D61" s="103" t="str">
        <f>IF(選手申込書!$J68="○",選手申込書!C68,"")</f>
        <v/>
      </c>
      <c r="E61" s="103" t="str">
        <f>IF(選手申込書!$J68="○",選手申込書!D68,"")</f>
        <v/>
      </c>
      <c r="F61" s="110" t="str">
        <f>IF(選手申込書!$I65=リスト!$H$3,選手申込書!G65,"")</f>
        <v/>
      </c>
      <c r="G61" s="110" t="str">
        <f>IF(選手申込書!$I65=リスト!$H$3,選手申込書!H65,"")</f>
        <v/>
      </c>
    </row>
    <row r="62" spans="1:10">
      <c r="D62" s="103" t="str">
        <f>IF(選手申込書!$J69="○",選手申込書!C69,"")</f>
        <v/>
      </c>
      <c r="E62" s="103" t="str">
        <f>IF(選手申込書!$J69="○",選手申込書!D69,"")</f>
        <v/>
      </c>
      <c r="F62" s="110" t="str">
        <f>IF(選手申込書!$I66=リスト!$H$3,選手申込書!G66,"")</f>
        <v/>
      </c>
      <c r="G62" s="110" t="str">
        <f>IF(選手申込書!$I66=リスト!$H$3,選手申込書!H66,"")</f>
        <v/>
      </c>
    </row>
    <row r="63" spans="1:10">
      <c r="F63" s="100" t="str">
        <f>IF(選手申込書!$J67=リスト!$H$3,選手申込書!F67,"")</f>
        <v/>
      </c>
    </row>
    <row r="64" spans="1:10">
      <c r="F64" s="100" t="str">
        <f>IF(選手申込書!$J68=リスト!$H$3,選手申込書!F68,"")</f>
        <v/>
      </c>
    </row>
    <row r="65" spans="6:6">
      <c r="F65" s="100" t="str">
        <f>IF(選手申込書!$J69=リスト!$H$3,選手申込書!F69,"")</f>
        <v/>
      </c>
    </row>
    <row r="66" spans="6:6">
      <c r="F66" s="100" t="str">
        <f>IF(選手申込書!$J70=リスト!$H$3,選手申込書!F70,"")</f>
        <v/>
      </c>
    </row>
    <row r="67" spans="6:6">
      <c r="F67" s="100" t="str">
        <f>IF(選手申込書!$J71=リスト!$H$3,選手申込書!F71,"")</f>
        <v/>
      </c>
    </row>
    <row r="68" spans="6:6">
      <c r="F68" s="100" t="str">
        <f>IF(選手申込書!$J72=リスト!$H$3,選手申込書!F72,"")</f>
        <v/>
      </c>
    </row>
  </sheetData>
  <mergeCells count="36">
    <mergeCell ref="F2:F3"/>
    <mergeCell ref="G2:G3"/>
    <mergeCell ref="H2:J2"/>
    <mergeCell ref="A2:A3"/>
    <mergeCell ref="B2:B3"/>
    <mergeCell ref="C2:C3"/>
    <mergeCell ref="D2:D3"/>
    <mergeCell ref="E2:E3"/>
    <mergeCell ref="M5:T5"/>
    <mergeCell ref="M22:N22"/>
    <mergeCell ref="M10:N10"/>
    <mergeCell ref="M16:M17"/>
    <mergeCell ref="M18:M19"/>
    <mergeCell ref="M6:N6"/>
    <mergeCell ref="M11:N11"/>
    <mergeCell ref="M12:M13"/>
    <mergeCell ref="M14:M15"/>
    <mergeCell ref="O22:S22"/>
    <mergeCell ref="U12:U19"/>
    <mergeCell ref="U7:U8"/>
    <mergeCell ref="O10:S10"/>
    <mergeCell ref="M20:M21"/>
    <mergeCell ref="U31:U38"/>
    <mergeCell ref="M33:M34"/>
    <mergeCell ref="M35:M36"/>
    <mergeCell ref="M37:M38"/>
    <mergeCell ref="M24:T24"/>
    <mergeCell ref="M25:N25"/>
    <mergeCell ref="U26:U27"/>
    <mergeCell ref="M29:N29"/>
    <mergeCell ref="O29:S29"/>
    <mergeCell ref="M39:M40"/>
    <mergeCell ref="M41:N41"/>
    <mergeCell ref="O41:S41"/>
    <mergeCell ref="M30:N30"/>
    <mergeCell ref="M31:M32"/>
  </mergeCells>
  <phoneticPr fontId="1"/>
  <conditionalFormatting sqref="U7:U8 O7:T22 U12:U19">
    <cfRule type="cellIs" dxfId="11" priority="6" operator="greaterThan">
      <formula>0.5</formula>
    </cfRule>
  </conditionalFormatting>
  <conditionalFormatting sqref="U10 U22">
    <cfRule type="containsText" dxfId="10" priority="4" operator="containsText" text="NG">
      <formula>NOT(ISERROR(SEARCH("NG",U10)))</formula>
    </cfRule>
    <cfRule type="containsText" dxfId="9" priority="5" operator="containsText" text="OK">
      <formula>NOT(ISERROR(SEARCH("OK",U10)))</formula>
    </cfRule>
  </conditionalFormatting>
  <conditionalFormatting sqref="U26:U27 O26:T41 U31:U38">
    <cfRule type="cellIs" dxfId="8" priority="3" operator="greaterThan">
      <formula>0.5</formula>
    </cfRule>
  </conditionalFormatting>
  <conditionalFormatting sqref="U29 U41">
    <cfRule type="containsText" dxfId="7" priority="1" operator="containsText" text="NG">
      <formula>NOT(ISERROR(SEARCH("NG",U29)))</formula>
    </cfRule>
    <cfRule type="containsText" dxfId="6" priority="2" operator="containsText" text="OK">
      <formula>NOT(ISERROR(SEARCH("OK",U29)))</formula>
    </cfRule>
  </conditionalFormatting>
  <printOptions horizontalCentered="1" verticalCentered="1"/>
  <pageMargins left="0.78740157480314965" right="0.78740157480314965" top="0.19685039370078741" bottom="0.19685039370078741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並べ替え">
                <anchor moveWithCells="1">
                  <from>
                    <xdr:col>12</xdr:col>
                    <xdr:colOff>0</xdr:colOff>
                    <xdr:row>1</xdr:row>
                    <xdr:rowOff>95250</xdr:rowOff>
                  </from>
                  <to>
                    <xdr:col>13</xdr:col>
                    <xdr:colOff>50800</xdr:colOff>
                    <xdr:row>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3F1E-C57D-4038-B346-0C5036AF73FD}">
  <dimension ref="A1:U68"/>
  <sheetViews>
    <sheetView view="pageBreakPreview" zoomScale="60" zoomScaleNormal="70" workbookViewId="0">
      <selection activeCell="F7" sqref="F7"/>
    </sheetView>
  </sheetViews>
  <sheetFormatPr defaultColWidth="9" defaultRowHeight="14"/>
  <cols>
    <col min="1" max="1" width="6.453125" style="67" customWidth="1"/>
    <col min="2" max="2" width="14.6328125" style="67" customWidth="1"/>
    <col min="3" max="4" width="27.6328125" style="67" customWidth="1"/>
    <col min="5" max="5" width="11.90625" style="67" customWidth="1"/>
    <col min="6" max="6" width="14.08984375" style="68" bestFit="1" customWidth="1"/>
    <col min="7" max="7" width="11.90625" style="68" customWidth="1"/>
    <col min="8" max="10" width="11.7265625" style="67" hidden="1" customWidth="1"/>
    <col min="11" max="11" width="4.36328125" style="67" customWidth="1"/>
    <col min="12" max="12" width="7.453125" style="67" customWidth="1"/>
    <col min="13" max="13" width="15.453125" style="67" bestFit="1" customWidth="1"/>
    <col min="14" max="14" width="7.6328125" style="67" customWidth="1"/>
    <col min="15" max="15" width="11.08984375" style="67" bestFit="1" customWidth="1"/>
    <col min="16" max="16384" width="9" style="67"/>
  </cols>
  <sheetData>
    <row r="1" spans="1:21" ht="14.5" thickBot="1">
      <c r="E1" s="72"/>
    </row>
    <row r="2" spans="1:21" ht="15" customHeight="1">
      <c r="A2" s="156" t="s">
        <v>0</v>
      </c>
      <c r="B2" s="156" t="s">
        <v>16</v>
      </c>
      <c r="C2" s="156" t="s">
        <v>1</v>
      </c>
      <c r="D2" s="156" t="s">
        <v>7</v>
      </c>
      <c r="E2" s="156" t="s">
        <v>3</v>
      </c>
      <c r="F2" s="156" t="s">
        <v>242</v>
      </c>
      <c r="G2" s="156" t="s">
        <v>243</v>
      </c>
      <c r="H2" s="157" t="s">
        <v>8</v>
      </c>
      <c r="I2" s="158"/>
      <c r="J2" s="159"/>
    </row>
    <row r="3" spans="1:21" s="68" customFormat="1" ht="20.149999999999999" customHeight="1" thickBot="1">
      <c r="A3" s="156"/>
      <c r="B3" s="156"/>
      <c r="C3" s="156"/>
      <c r="D3" s="156"/>
      <c r="E3" s="156"/>
      <c r="F3" s="156"/>
      <c r="G3" s="156"/>
      <c r="H3" s="96" t="s">
        <v>4</v>
      </c>
      <c r="I3" s="97" t="s">
        <v>5</v>
      </c>
      <c r="J3" s="98" t="s">
        <v>6</v>
      </c>
      <c r="L3" s="99"/>
    </row>
    <row r="4" spans="1:21" ht="27.75" customHeight="1">
      <c r="A4" s="75">
        <v>1</v>
      </c>
      <c r="B4" s="110" t="str">
        <f>IF(選手申込書!J9=リスト!$H$3,選手申込書!$C$4,"")</f>
        <v/>
      </c>
      <c r="C4" s="110" t="str">
        <f>IF(選手申込書!$J9=リスト!$H$3,選手申込書!B9,"")</f>
        <v/>
      </c>
      <c r="D4" s="110" t="str">
        <f>IF(選手申込書!$J9=リスト!$H$3,選手申込書!C9,"")</f>
        <v/>
      </c>
      <c r="E4" s="110" t="str">
        <f>IF(選手申込書!$J9=リスト!$H$3,選手申込書!D9,"")</f>
        <v/>
      </c>
      <c r="F4" s="110" t="str">
        <f>IF(選手申込書!$J9=リスト!$H$3,選手申込書!G9,"")</f>
        <v/>
      </c>
      <c r="G4" s="110" t="str">
        <f>IF(選手申込書!$J9=リスト!$H$3,選手申込書!H9,"")</f>
        <v/>
      </c>
      <c r="H4" s="102" t="e">
        <f>IF(選手申込書!#REF!="","",選手申込書!#REF!)</f>
        <v>#REF!</v>
      </c>
      <c r="I4" s="101" t="str">
        <f>IF(選手申込書!I9="","",選手申込書!I9)</f>
        <v/>
      </c>
      <c r="J4" s="101" t="str">
        <f>IF(選手申込書!J9="","",選手申込書!J9)</f>
        <v/>
      </c>
    </row>
    <row r="5" spans="1:21" ht="27.75" customHeight="1">
      <c r="A5" s="75">
        <v>2</v>
      </c>
      <c r="B5" s="110" t="str">
        <f>IF(選手申込書!J10=リスト!$H$3,選手申込書!$C$4,"")</f>
        <v/>
      </c>
      <c r="C5" s="110" t="str">
        <f>IF(選手申込書!$J10=リスト!$H$3,選手申込書!B10,"")</f>
        <v/>
      </c>
      <c r="D5" s="110" t="str">
        <f>IF(選手申込書!$J10=リスト!$H$3,選手申込書!C10,"")</f>
        <v/>
      </c>
      <c r="E5" s="110" t="str">
        <f>IF(選手申込書!$J10=リスト!$H$3,選手申込書!D10,"")</f>
        <v/>
      </c>
      <c r="F5" s="110" t="str">
        <f>IF(選手申込書!$J10=リスト!$H$3,選手申込書!G10,"")</f>
        <v/>
      </c>
      <c r="G5" s="110" t="str">
        <f>IF(選手申込書!$J10=リスト!$H$3,選手申込書!H10,"")</f>
        <v/>
      </c>
      <c r="H5" s="102" t="e">
        <f>IF(選手申込書!#REF!="","",選手申込書!#REF!)</f>
        <v>#REF!</v>
      </c>
      <c r="I5" s="101" t="str">
        <f>IF(選手申込書!I10="","",選手申込書!I10)</f>
        <v/>
      </c>
      <c r="J5" s="101" t="str">
        <f>IF(選手申込書!J10="","",選手申込書!J10)</f>
        <v/>
      </c>
      <c r="M5" s="155" t="s">
        <v>244</v>
      </c>
      <c r="N5" s="155"/>
      <c r="O5" s="155"/>
      <c r="P5" s="155"/>
      <c r="Q5" s="155"/>
      <c r="R5" s="155"/>
      <c r="S5" s="155"/>
      <c r="T5" s="155"/>
    </row>
    <row r="6" spans="1:21" ht="27.75" customHeight="1">
      <c r="A6" s="75">
        <v>3</v>
      </c>
      <c r="B6" s="110" t="str">
        <f>IF(選手申込書!J11=リスト!$H$3,選手申込書!$C$4,"")</f>
        <v/>
      </c>
      <c r="C6" s="110" t="str">
        <f>IF(選手申込書!$J11=リスト!$H$3,選手申込書!B11,"")</f>
        <v/>
      </c>
      <c r="D6" s="110" t="str">
        <f>IF(選手申込書!$J11=リスト!$H$3,選手申込書!C11,"")</f>
        <v/>
      </c>
      <c r="E6" s="110" t="str">
        <f>IF(選手申込書!$J11=リスト!$H$3,選手申込書!D11,"")</f>
        <v/>
      </c>
      <c r="F6" s="110" t="str">
        <f>IF(選手申込書!$J11=リスト!$H$3,選手申込書!G11,"")</f>
        <v/>
      </c>
      <c r="G6" s="110" t="str">
        <f>IF(選手申込書!$J11=リスト!$H$3,選手申込書!H11,"")</f>
        <v/>
      </c>
      <c r="H6" s="102" t="e">
        <f>IF(選手申込書!#REF!="","",選手申込書!#REF!)</f>
        <v>#REF!</v>
      </c>
      <c r="I6" s="101" t="str">
        <f>IF(選手申込書!I11="","",選手申込書!I11)</f>
        <v/>
      </c>
      <c r="J6" s="101" t="str">
        <f>IF(選手申込書!J11="","",選手申込書!J11)</f>
        <v/>
      </c>
      <c r="M6" s="153" t="s">
        <v>239</v>
      </c>
      <c r="N6" s="154"/>
      <c r="O6" s="78" t="s">
        <v>164</v>
      </c>
      <c r="P6" s="78" t="s">
        <v>165</v>
      </c>
      <c r="Q6" s="78" t="s">
        <v>166</v>
      </c>
      <c r="R6" s="78" t="s">
        <v>167</v>
      </c>
      <c r="S6" s="78" t="s">
        <v>168</v>
      </c>
      <c r="T6" s="104" t="s">
        <v>241</v>
      </c>
      <c r="U6" s="104" t="s">
        <v>245</v>
      </c>
    </row>
    <row r="7" spans="1:21" ht="27.75" customHeight="1">
      <c r="A7" s="75">
        <v>4</v>
      </c>
      <c r="B7" s="110" t="str">
        <f>IF(選手申込書!J12=リスト!$H$3,選手申込書!$C$4,"")</f>
        <v/>
      </c>
      <c r="C7" s="110" t="str">
        <f>IF(選手申込書!$J12=リスト!$H$3,選手申込書!B12,"")</f>
        <v/>
      </c>
      <c r="D7" s="110" t="str">
        <f>IF(選手申込書!$J12=リスト!$H$3,選手申込書!C12,"")</f>
        <v/>
      </c>
      <c r="E7" s="110" t="str">
        <f>IF(選手申込書!$J12=リスト!$H$3,選手申込書!D12,"")</f>
        <v/>
      </c>
      <c r="F7" s="110" t="str">
        <f>IF(選手申込書!$J12=リスト!$H$3,選手申込書!G12,"")</f>
        <v/>
      </c>
      <c r="G7" s="110" t="str">
        <f>IF(選手申込書!$J12=リスト!$H$3,選手申込書!H12,"")</f>
        <v/>
      </c>
      <c r="H7" s="102" t="e">
        <f>IF(選手申込書!#REF!="","",選手申込書!#REF!)</f>
        <v>#REF!</v>
      </c>
      <c r="I7" s="101" t="str">
        <f>IF(選手申込書!I12="","",選手申込書!I12)</f>
        <v/>
      </c>
      <c r="J7" s="101" t="str">
        <f>IF(選手申込書!J12="","",選手申込書!J12)</f>
        <v/>
      </c>
      <c r="M7" s="75" t="s">
        <v>139</v>
      </c>
      <c r="N7" s="105"/>
      <c r="O7" s="107">
        <f>COUNTIFS($F:$F,'組手 集計用'!$M7,$G:$G,'組手 集計用'!O$6)</f>
        <v>0</v>
      </c>
      <c r="P7" s="107">
        <f>COUNTIFS($F:$F,'組手 集計用'!$M7,$G:$G,'組手 集計用'!P$6)</f>
        <v>0</v>
      </c>
      <c r="Q7" s="107">
        <f>COUNTIFS($F:$F,'組手 集計用'!$M7,$G:$G,'組手 集計用'!Q$6)</f>
        <v>0</v>
      </c>
      <c r="R7" s="107">
        <f>COUNTIFS($F:$F,'組手 集計用'!$M7,$G:$G,'組手 集計用'!R$6)</f>
        <v>0</v>
      </c>
      <c r="S7" s="107">
        <f>COUNTIFS($F:$F,'組手 集計用'!$M7,$G:$G,'組手 集計用'!S$6)</f>
        <v>0</v>
      </c>
      <c r="T7" s="107">
        <f>SUM(O7:S7)</f>
        <v>0</v>
      </c>
      <c r="U7" s="150">
        <f>SUM(T7:T8)</f>
        <v>0</v>
      </c>
    </row>
    <row r="8" spans="1:21" ht="27.75" customHeight="1">
      <c r="A8" s="75">
        <v>5</v>
      </c>
      <c r="B8" s="110" t="str">
        <f>IF(選手申込書!J13=リスト!$H$3,選手申込書!$C$4,"")</f>
        <v/>
      </c>
      <c r="C8" s="110" t="str">
        <f>IF(選手申込書!$J13=リスト!$H$3,選手申込書!B13,"")</f>
        <v/>
      </c>
      <c r="D8" s="110" t="str">
        <f>IF(選手申込書!$J13=リスト!$H$3,選手申込書!C13,"")</f>
        <v/>
      </c>
      <c r="E8" s="110" t="str">
        <f>IF(選手申込書!$J13=リスト!$H$3,選手申込書!D13,"")</f>
        <v/>
      </c>
      <c r="F8" s="110" t="str">
        <f>IF(選手申込書!$J13=リスト!$H$3,選手申込書!G13,"")</f>
        <v/>
      </c>
      <c r="G8" s="110" t="str">
        <f>IF(選手申込書!$J13=リスト!$H$3,選手申込書!H13,"")</f>
        <v/>
      </c>
      <c r="H8" s="102" t="e">
        <f>IF(選手申込書!#REF!="","",選手申込書!#REF!)</f>
        <v>#REF!</v>
      </c>
      <c r="I8" s="101" t="str">
        <f>IF(選手申込書!I13="","",選手申込書!I13)</f>
        <v/>
      </c>
      <c r="J8" s="101" t="str">
        <f>IF(選手申込書!J13="","",選手申込書!J13)</f>
        <v/>
      </c>
      <c r="M8" s="75" t="s">
        <v>148</v>
      </c>
      <c r="N8" s="105"/>
      <c r="O8" s="107">
        <f>COUNTIFS($F:$F,'組手 集計用'!$M8,$G:$G,'組手 集計用'!O$6)</f>
        <v>0</v>
      </c>
      <c r="P8" s="107">
        <f>COUNTIFS($F:$F,'組手 集計用'!$M8,$G:$G,'組手 集計用'!P$6)</f>
        <v>0</v>
      </c>
      <c r="Q8" s="107">
        <f>COUNTIFS($F:$F,'組手 集計用'!$M8,$G:$G,'組手 集計用'!Q$6)</f>
        <v>0</v>
      </c>
      <c r="R8" s="107">
        <f>COUNTIFS($F:$F,'組手 集計用'!$M8,$G:$G,'組手 集計用'!R$6)</f>
        <v>0</v>
      </c>
      <c r="S8" s="107">
        <f>COUNTIFS($F:$F,'組手 集計用'!$M8,$G:$G,'組手 集計用'!S$6)</f>
        <v>0</v>
      </c>
      <c r="T8" s="107">
        <f>SUM(O8:S8)</f>
        <v>0</v>
      </c>
      <c r="U8" s="151"/>
    </row>
    <row r="9" spans="1:21" ht="27.75" customHeight="1" thickBot="1">
      <c r="A9" s="75">
        <v>6</v>
      </c>
      <c r="B9" s="110" t="str">
        <f>IF(選手申込書!J14=リスト!$H$3,選手申込書!$C$4,"")</f>
        <v/>
      </c>
      <c r="C9" s="110" t="str">
        <f>IF(選手申込書!$J14=リスト!$H$3,選手申込書!B14,"")</f>
        <v/>
      </c>
      <c r="D9" s="110" t="str">
        <f>IF(選手申込書!$J14=リスト!$H$3,選手申込書!C14,"")</f>
        <v/>
      </c>
      <c r="E9" s="110" t="str">
        <f>IF(選手申込書!$J14=リスト!$H$3,選手申込書!D14,"")</f>
        <v/>
      </c>
      <c r="F9" s="110" t="str">
        <f>IF(選手申込書!$J14=リスト!$H$3,選手申込書!G14,"")</f>
        <v/>
      </c>
      <c r="G9" s="110" t="str">
        <f>IF(選手申込書!$J14=リスト!$H$3,選手申込書!H14,"")</f>
        <v/>
      </c>
      <c r="H9" s="102" t="e">
        <f>IF(選手申込書!#REF!="","",選手申込書!#REF!)</f>
        <v>#REF!</v>
      </c>
      <c r="I9" s="101" t="str">
        <f>IF(選手申込書!I14="","",選手申込書!I14)</f>
        <v/>
      </c>
      <c r="J9" s="101" t="str">
        <f>IF(選手申込書!J14="","",選手申込書!J14)</f>
        <v/>
      </c>
      <c r="M9" s="104" t="s">
        <v>241</v>
      </c>
      <c r="N9" s="106"/>
      <c r="O9" s="107">
        <f>SUM(O7:O8)</f>
        <v>0</v>
      </c>
      <c r="P9" s="107">
        <f t="shared" ref="P9:S9" si="0">SUM(P7:P8)</f>
        <v>0</v>
      </c>
      <c r="Q9" s="107">
        <f t="shared" si="0"/>
        <v>0</v>
      </c>
      <c r="R9" s="107">
        <f t="shared" si="0"/>
        <v>0</v>
      </c>
      <c r="S9" s="107">
        <f t="shared" si="0"/>
        <v>0</v>
      </c>
      <c r="T9" s="114"/>
      <c r="U9" s="108"/>
    </row>
    <row r="10" spans="1:21" ht="27.75" customHeight="1" thickBot="1">
      <c r="A10" s="75">
        <v>7</v>
      </c>
      <c r="B10" s="110" t="str">
        <f>IF(選手申込書!J15=リスト!$H$3,選手申込書!$C$4,"")</f>
        <v/>
      </c>
      <c r="C10" s="110" t="str">
        <f>IF(選手申込書!$J15=リスト!$H$3,選手申込書!B15,"")</f>
        <v/>
      </c>
      <c r="D10" s="110" t="str">
        <f>IF(選手申込書!$J15=リスト!$H$3,選手申込書!C15,"")</f>
        <v/>
      </c>
      <c r="E10" s="110" t="str">
        <f>IF(選手申込書!$J15=リスト!$H$3,選手申込書!D15,"")</f>
        <v/>
      </c>
      <c r="F10" s="110" t="str">
        <f>IF(選手申込書!$J15=リスト!$H$3,選手申込書!G15,"")</f>
        <v/>
      </c>
      <c r="G10" s="110" t="str">
        <f>IF(選手申込書!$J15=リスト!$H$3,選手申込書!H15,"")</f>
        <v/>
      </c>
      <c r="H10" s="102" t="e">
        <f>IF(選手申込書!#REF!="","",選手申込書!#REF!)</f>
        <v>#REF!</v>
      </c>
      <c r="I10" s="101" t="str">
        <f>IF(選手申込書!I15="","",選手申込書!I15)</f>
        <v/>
      </c>
      <c r="J10" s="101" t="str">
        <f>IF(選手申込書!J15="","",選手申込書!J15)</f>
        <v/>
      </c>
      <c r="M10" s="142" t="s">
        <v>245</v>
      </c>
      <c r="N10" s="142"/>
      <c r="O10" s="143">
        <f>SUM(O9:S9)</f>
        <v>0</v>
      </c>
      <c r="P10" s="144"/>
      <c r="Q10" s="144"/>
      <c r="R10" s="144"/>
      <c r="S10" s="145"/>
      <c r="T10" s="115"/>
      <c r="U10" s="116" t="str">
        <f>+IF(O10=U7,"OK","NG")</f>
        <v>OK</v>
      </c>
    </row>
    <row r="11" spans="1:21" ht="27.75" customHeight="1">
      <c r="A11" s="75">
        <v>8</v>
      </c>
      <c r="B11" s="110" t="str">
        <f>IF(選手申込書!J16=リスト!$H$3,選手申込書!$C$4,"")</f>
        <v/>
      </c>
      <c r="C11" s="110" t="str">
        <f>IF(選手申込書!$J16=リスト!$H$3,選手申込書!B16,"")</f>
        <v/>
      </c>
      <c r="D11" s="110" t="str">
        <f>IF(選手申込書!$J16=リスト!$H$3,選手申込書!C16,"")</f>
        <v/>
      </c>
      <c r="E11" s="110" t="str">
        <f>IF(選手申込書!$J16=リスト!$H$3,選手申込書!D16,"")</f>
        <v/>
      </c>
      <c r="F11" s="110" t="str">
        <f>IF(選手申込書!$J16=リスト!$H$3,選手申込書!G16,"")</f>
        <v/>
      </c>
      <c r="G11" s="110" t="str">
        <f>IF(選手申込書!$J16=リスト!$H$3,選手申込書!H16,"")</f>
        <v/>
      </c>
      <c r="H11" s="102" t="e">
        <f>IF(選手申込書!#REF!="","",選手申込書!#REF!)</f>
        <v>#REF!</v>
      </c>
      <c r="I11" s="101" t="str">
        <f>IF(選手申込書!I16="","",選手申込書!I16)</f>
        <v/>
      </c>
      <c r="J11" s="101" t="str">
        <f>IF(選手申込書!J16="","",選手申込書!J16)</f>
        <v/>
      </c>
      <c r="L11" s="70"/>
      <c r="M11" s="146" t="s">
        <v>240</v>
      </c>
      <c r="N11" s="147"/>
      <c r="O11" s="112"/>
      <c r="P11" s="113"/>
      <c r="Q11" s="113"/>
      <c r="R11" s="113"/>
      <c r="S11" s="113"/>
      <c r="T11" s="111"/>
    </row>
    <row r="12" spans="1:21" ht="27.75" customHeight="1">
      <c r="A12" s="75">
        <v>9</v>
      </c>
      <c r="B12" s="110" t="str">
        <f>IF(選手申込書!J17=リスト!$H$3,選手申込書!$C$4,"")</f>
        <v/>
      </c>
      <c r="C12" s="110" t="str">
        <f>IF(選手申込書!$J17=リスト!$H$3,選手申込書!B17,"")</f>
        <v/>
      </c>
      <c r="D12" s="110" t="str">
        <f>IF(選手申込書!$J17=リスト!$H$3,選手申込書!C17,"")</f>
        <v/>
      </c>
      <c r="E12" s="110" t="str">
        <f>IF(選手申込書!$J17=リスト!$H$3,選手申込書!D17,"")</f>
        <v/>
      </c>
      <c r="F12" s="110" t="str">
        <f>IF(選手申込書!$J17=リスト!$H$3,選手申込書!G17,"")</f>
        <v/>
      </c>
      <c r="G12" s="110" t="str">
        <f>IF(選手申込書!$J17=リスト!$H$3,選手申込書!H17,"")</f>
        <v/>
      </c>
      <c r="H12" s="102" t="e">
        <f>IF(選手申込書!#REF!="","",選手申込書!#REF!)</f>
        <v>#REF!</v>
      </c>
      <c r="I12" s="101" t="str">
        <f>IF(選手申込書!I17="","",選手申込書!I17)</f>
        <v/>
      </c>
      <c r="J12" s="101" t="str">
        <f>IF(選手申込書!J17="","",選手申込書!J17)</f>
        <v/>
      </c>
      <c r="L12" s="70"/>
      <c r="M12" s="148" t="s">
        <v>149</v>
      </c>
      <c r="N12" s="75" t="s">
        <v>137</v>
      </c>
      <c r="O12" s="107">
        <f>COUNTIFS($E:$E,'組手 集計用'!$N12,$F:$F,'組手 集計用'!$M$12,$G:$G,'組手 集計用'!O$6)</f>
        <v>0</v>
      </c>
      <c r="P12" s="107">
        <f>COUNTIFS($E:$E,'組手 集計用'!$N12,$F:$F,'組手 集計用'!$M$12,$G:$G,'組手 集計用'!P$6)</f>
        <v>0</v>
      </c>
      <c r="Q12" s="107">
        <f>COUNTIFS($E:$E,'組手 集計用'!$N12,$F:$F,'組手 集計用'!$M$12,$G:$G,'組手 集計用'!Q$6)</f>
        <v>0</v>
      </c>
      <c r="R12" s="107">
        <f>COUNTIFS($E:$E,'組手 集計用'!$N12,$F:$F,'組手 集計用'!$M$12,$G:$G,'組手 集計用'!R$6)</f>
        <v>0</v>
      </c>
      <c r="S12" s="107">
        <f>COUNTIFS($E:$E,'組手 集計用'!$N12,$F:$F,'組手 集計用'!$M$12,$G:$G,'組手 集計用'!S$6)</f>
        <v>0</v>
      </c>
      <c r="T12" s="107">
        <f>SUM(O12:S12)</f>
        <v>0</v>
      </c>
      <c r="U12" s="149">
        <f>SUM(T12:T19)</f>
        <v>0</v>
      </c>
    </row>
    <row r="13" spans="1:21" ht="27.75" customHeight="1">
      <c r="A13" s="75">
        <v>10</v>
      </c>
      <c r="B13" s="110" t="str">
        <f>IF(選手申込書!J18=リスト!$H$3,選手申込書!$C$4,"")</f>
        <v/>
      </c>
      <c r="C13" s="110" t="str">
        <f>IF(選手申込書!$J18=リスト!$H$3,選手申込書!B18,"")</f>
        <v/>
      </c>
      <c r="D13" s="110" t="str">
        <f>IF(選手申込書!$J18=リスト!$H$3,選手申込書!C18,"")</f>
        <v/>
      </c>
      <c r="E13" s="110" t="str">
        <f>IF(選手申込書!$J18=リスト!$H$3,選手申込書!D18,"")</f>
        <v/>
      </c>
      <c r="F13" s="110" t="str">
        <f>IF(選手申込書!$J18=リスト!$H$3,選手申込書!G18,"")</f>
        <v/>
      </c>
      <c r="G13" s="110" t="str">
        <f>IF(選手申込書!$J18=リスト!$H$3,選手申込書!H18,"")</f>
        <v/>
      </c>
      <c r="H13" s="102" t="e">
        <f>IF(選手申込書!#REF!="","",選手申込書!#REF!)</f>
        <v>#REF!</v>
      </c>
      <c r="I13" s="101" t="str">
        <f>IF(選手申込書!I18="","",選手申込書!I18)</f>
        <v/>
      </c>
      <c r="J13" s="101" t="str">
        <f>IF(選手申込書!J18="","",選手申込書!J18)</f>
        <v/>
      </c>
      <c r="L13" s="70"/>
      <c r="M13" s="148"/>
      <c r="N13" s="104" t="s">
        <v>138</v>
      </c>
      <c r="O13" s="107">
        <f>COUNTIFS($E:$E,'組手 集計用'!$N13,$F:$F,'組手 集計用'!$M$12,$G:$G,'組手 集計用'!O$6)</f>
        <v>0</v>
      </c>
      <c r="P13" s="107">
        <f>COUNTIFS($E:$E,'組手 集計用'!$N13,$F:$F,'組手 集計用'!$M$12,$G:$G,'組手 集計用'!P$6)</f>
        <v>0</v>
      </c>
      <c r="Q13" s="107">
        <f>COUNTIFS($E:$E,'組手 集計用'!$N13,$F:$F,'組手 集計用'!$M$12,$G:$G,'組手 集計用'!Q$6)</f>
        <v>0</v>
      </c>
      <c r="R13" s="107">
        <f>COUNTIFS($E:$E,'組手 集計用'!$N13,$F:$F,'組手 集計用'!$M$12,$G:$G,'組手 集計用'!R$6)</f>
        <v>0</v>
      </c>
      <c r="S13" s="107">
        <f>COUNTIFS($E:$E,'組手 集計用'!$N13,$F:$F,'組手 集計用'!$M$12,$G:$G,'組手 集計用'!S$6)</f>
        <v>0</v>
      </c>
      <c r="T13" s="107">
        <f t="shared" ref="T13:T19" si="1">SUM(O13:S13)</f>
        <v>0</v>
      </c>
      <c r="U13" s="149"/>
    </row>
    <row r="14" spans="1:21" ht="27.75" customHeight="1">
      <c r="A14" s="75">
        <v>11</v>
      </c>
      <c r="B14" s="110" t="str">
        <f>IF(選手申込書!J19=リスト!$H$3,選手申込書!$C$4,"")</f>
        <v/>
      </c>
      <c r="C14" s="110" t="str">
        <f>IF(選手申込書!$J19=リスト!$H$3,選手申込書!B19,"")</f>
        <v/>
      </c>
      <c r="D14" s="110" t="str">
        <f>IF(選手申込書!$J19=リスト!$H$3,選手申込書!C19,"")</f>
        <v/>
      </c>
      <c r="E14" s="110" t="str">
        <f>IF(選手申込書!$J19=リスト!$H$3,選手申込書!D19,"")</f>
        <v/>
      </c>
      <c r="F14" s="110" t="str">
        <f>IF(選手申込書!$J19=リスト!$H$3,選手申込書!G19,"")</f>
        <v/>
      </c>
      <c r="G14" s="110" t="str">
        <f>IF(選手申込書!$J19=リスト!$H$3,選手申込書!H19,"")</f>
        <v/>
      </c>
      <c r="H14" s="102" t="e">
        <f>IF(選手申込書!#REF!="","",選手申込書!#REF!)</f>
        <v>#REF!</v>
      </c>
      <c r="I14" s="101" t="str">
        <f>IF(選手申込書!I19="","",選手申込書!I19)</f>
        <v/>
      </c>
      <c r="J14" s="101" t="str">
        <f>IF(選手申込書!J19="","",選手申込書!J19)</f>
        <v/>
      </c>
      <c r="L14" s="70"/>
      <c r="M14" s="148" t="s">
        <v>150</v>
      </c>
      <c r="N14" s="75" t="s">
        <v>137</v>
      </c>
      <c r="O14" s="107">
        <f>COUNTIFS($E:$E,'組手 集計用'!$N14,$F:$F,'組手 集計用'!$M$14,$G:$G,'組手 集計用'!O$6)</f>
        <v>0</v>
      </c>
      <c r="P14" s="107">
        <f>COUNTIFS($E:$E,'組手 集計用'!$N14,$F:$F,'組手 集計用'!$M$14,$G:$G,'組手 集計用'!P$6)</f>
        <v>0</v>
      </c>
      <c r="Q14" s="107">
        <f>COUNTIFS($E:$E,'組手 集計用'!$N14,$F:$F,'組手 集計用'!$M$14,$G:$G,'組手 集計用'!Q$6)</f>
        <v>0</v>
      </c>
      <c r="R14" s="107">
        <f>COUNTIFS($E:$E,'組手 集計用'!$N14,$F:$F,'組手 集計用'!$M$14,$G:$G,'組手 集計用'!R$6)</f>
        <v>0</v>
      </c>
      <c r="S14" s="107">
        <f>COUNTIFS($E:$E,'組手 集計用'!$N14,$F:$F,'組手 集計用'!$M$14,$G:$G,'組手 集計用'!S$6)</f>
        <v>0</v>
      </c>
      <c r="T14" s="107">
        <f t="shared" si="1"/>
        <v>0</v>
      </c>
      <c r="U14" s="149"/>
    </row>
    <row r="15" spans="1:21" ht="27.75" customHeight="1">
      <c r="A15" s="75">
        <v>12</v>
      </c>
      <c r="B15" s="110" t="str">
        <f>IF(選手申込書!J20=リスト!$H$3,選手申込書!$C$4,"")</f>
        <v/>
      </c>
      <c r="C15" s="110" t="str">
        <f>IF(選手申込書!$J20=リスト!$H$3,選手申込書!B20,"")</f>
        <v/>
      </c>
      <c r="D15" s="110" t="str">
        <f>IF(選手申込書!$J20=リスト!$H$3,選手申込書!C20,"")</f>
        <v/>
      </c>
      <c r="E15" s="110" t="str">
        <f>IF(選手申込書!$J20=リスト!$H$3,選手申込書!D20,"")</f>
        <v/>
      </c>
      <c r="F15" s="110" t="str">
        <f>IF(選手申込書!$J20=リスト!$H$3,選手申込書!G20,"")</f>
        <v/>
      </c>
      <c r="G15" s="110" t="str">
        <f>IF(選手申込書!$J20=リスト!$H$3,選手申込書!H20,"")</f>
        <v/>
      </c>
      <c r="H15" s="102" t="e">
        <f>IF(選手申込書!#REF!="","",選手申込書!#REF!)</f>
        <v>#REF!</v>
      </c>
      <c r="I15" s="101" t="str">
        <f>IF(選手申込書!I20="","",選手申込書!I20)</f>
        <v/>
      </c>
      <c r="J15" s="101" t="str">
        <f>IF(選手申込書!J20="","",選手申込書!J20)</f>
        <v/>
      </c>
      <c r="L15" s="70"/>
      <c r="M15" s="148"/>
      <c r="N15" s="104" t="s">
        <v>138</v>
      </c>
      <c r="O15" s="107">
        <f>COUNTIFS($E:$E,'組手 集計用'!$N15,$F:$F,'組手 集計用'!$M$14,$G:$G,'組手 集計用'!O$6)</f>
        <v>0</v>
      </c>
      <c r="P15" s="107">
        <f>COUNTIFS($E:$E,'組手 集計用'!$N15,$F:$F,'組手 集計用'!$M$14,$G:$G,'組手 集計用'!P$6)</f>
        <v>0</v>
      </c>
      <c r="Q15" s="107">
        <f>COUNTIFS($E:$E,'組手 集計用'!$N15,$F:$F,'組手 集計用'!$M$14,$G:$G,'組手 集計用'!Q$6)</f>
        <v>0</v>
      </c>
      <c r="R15" s="107">
        <f>COUNTIFS($E:$E,'組手 集計用'!$N15,$F:$F,'組手 集計用'!$M$14,$G:$G,'組手 集計用'!R$6)</f>
        <v>0</v>
      </c>
      <c r="S15" s="107">
        <f>COUNTIFS($E:$E,'組手 集計用'!$N15,$F:$F,'組手 集計用'!$M$14,$G:$G,'組手 集計用'!S$6)</f>
        <v>0</v>
      </c>
      <c r="T15" s="107">
        <f t="shared" si="1"/>
        <v>0</v>
      </c>
      <c r="U15" s="149"/>
    </row>
    <row r="16" spans="1:21" ht="27.75" customHeight="1">
      <c r="A16" s="75">
        <v>13</v>
      </c>
      <c r="B16" s="110" t="str">
        <f>IF(選手申込書!J21=リスト!$H$3,選手申込書!$C$4,"")</f>
        <v/>
      </c>
      <c r="C16" s="110" t="str">
        <f>IF(選手申込書!$J21=リスト!$H$3,選手申込書!B21,"")</f>
        <v/>
      </c>
      <c r="D16" s="110" t="str">
        <f>IF(選手申込書!$J21=リスト!$H$3,選手申込書!C21,"")</f>
        <v/>
      </c>
      <c r="E16" s="110" t="str">
        <f>IF(選手申込書!$J21=リスト!$H$3,選手申込書!D21,"")</f>
        <v/>
      </c>
      <c r="F16" s="110" t="str">
        <f>IF(選手申込書!$J21=リスト!$H$3,選手申込書!G21,"")</f>
        <v/>
      </c>
      <c r="G16" s="110" t="str">
        <f>IF(選手申込書!$J21=リスト!$H$3,選手申込書!H21,"")</f>
        <v/>
      </c>
      <c r="H16" s="102" t="e">
        <f>IF(選手申込書!#REF!="","",選手申込書!#REF!)</f>
        <v>#REF!</v>
      </c>
      <c r="I16" s="101" t="str">
        <f>IF(選手申込書!I21="","",選手申込書!I21)</f>
        <v/>
      </c>
      <c r="J16" s="101" t="str">
        <f>IF(選手申込書!J21="","",選手申込書!J21)</f>
        <v/>
      </c>
      <c r="L16" s="70"/>
      <c r="M16" s="148" t="s">
        <v>151</v>
      </c>
      <c r="N16" s="75" t="s">
        <v>137</v>
      </c>
      <c r="O16" s="107">
        <f>COUNTIFS($E:$E,'組手 集計用'!$N16,$F:$F,'組手 集計用'!$M$16,$G:$G,'組手 集計用'!O$6)</f>
        <v>0</v>
      </c>
      <c r="P16" s="107">
        <f>COUNTIFS($E:$E,'組手 集計用'!$N16,$F:$F,'組手 集計用'!$M$16,$G:$G,'組手 集計用'!P$6)</f>
        <v>0</v>
      </c>
      <c r="Q16" s="107">
        <f>COUNTIFS($E:$E,'組手 集計用'!$N16,$F:$F,'組手 集計用'!$M$16,$G:$G,'組手 集計用'!Q$6)</f>
        <v>0</v>
      </c>
      <c r="R16" s="107">
        <f>COUNTIFS($E:$E,'組手 集計用'!$N16,$F:$F,'組手 集計用'!$M$16,$G:$G,'組手 集計用'!R$6)</f>
        <v>0</v>
      </c>
      <c r="S16" s="107">
        <f>COUNTIFS($E:$E,'組手 集計用'!$N16,$F:$F,'組手 集計用'!$M$16,$G:$G,'組手 集計用'!S$6)</f>
        <v>0</v>
      </c>
      <c r="T16" s="107">
        <f t="shared" si="1"/>
        <v>0</v>
      </c>
      <c r="U16" s="149"/>
    </row>
    <row r="17" spans="1:21" ht="27.75" customHeight="1">
      <c r="A17" s="75">
        <v>14</v>
      </c>
      <c r="B17" s="110" t="str">
        <f>IF(選手申込書!J22=リスト!$H$3,選手申込書!$C$4,"")</f>
        <v/>
      </c>
      <c r="C17" s="110" t="str">
        <f>IF(選手申込書!$J22=リスト!$H$3,選手申込書!B22,"")</f>
        <v/>
      </c>
      <c r="D17" s="110" t="str">
        <f>IF(選手申込書!$J22=リスト!$H$3,選手申込書!C22,"")</f>
        <v/>
      </c>
      <c r="E17" s="110" t="str">
        <f>IF(選手申込書!$J22=リスト!$H$3,選手申込書!D22,"")</f>
        <v/>
      </c>
      <c r="F17" s="110" t="str">
        <f>IF(選手申込書!$J22=リスト!$H$3,選手申込書!G22,"")</f>
        <v/>
      </c>
      <c r="G17" s="110" t="str">
        <f>IF(選手申込書!$J22=リスト!$H$3,選手申込書!H22,"")</f>
        <v/>
      </c>
      <c r="H17" s="102" t="e">
        <f>IF(選手申込書!#REF!="","",選手申込書!#REF!)</f>
        <v>#REF!</v>
      </c>
      <c r="I17" s="101" t="str">
        <f>IF(選手申込書!I22="","",選手申込書!I22)</f>
        <v/>
      </c>
      <c r="J17" s="101" t="str">
        <f>IF(選手申込書!J22="","",選手申込書!J22)</f>
        <v/>
      </c>
      <c r="L17" s="70"/>
      <c r="M17" s="148"/>
      <c r="N17" s="104" t="s">
        <v>138</v>
      </c>
      <c r="O17" s="107">
        <f>COUNTIFS($E:$E,'組手 集計用'!$N17,$F:$F,'組手 集計用'!$M$16,$G:$G,'組手 集計用'!O$6)</f>
        <v>0</v>
      </c>
      <c r="P17" s="107">
        <f>COUNTIFS($E:$E,'組手 集計用'!$N17,$F:$F,'組手 集計用'!$M$16,$G:$G,'組手 集計用'!P$6)</f>
        <v>0</v>
      </c>
      <c r="Q17" s="107">
        <f>COUNTIFS($E:$E,'組手 集計用'!$N17,$F:$F,'組手 集計用'!$M$16,$G:$G,'組手 集計用'!Q$6)</f>
        <v>0</v>
      </c>
      <c r="R17" s="107">
        <f>COUNTIFS($E:$E,'組手 集計用'!$N17,$F:$F,'組手 集計用'!$M$16,$G:$G,'組手 集計用'!R$6)</f>
        <v>0</v>
      </c>
      <c r="S17" s="107">
        <f>COUNTIFS($E:$E,'組手 集計用'!$N17,$F:$F,'組手 集計用'!$M$16,$G:$G,'組手 集計用'!S$6)</f>
        <v>0</v>
      </c>
      <c r="T17" s="107">
        <f t="shared" si="1"/>
        <v>0</v>
      </c>
      <c r="U17" s="149"/>
    </row>
    <row r="18" spans="1:21" ht="27.75" customHeight="1">
      <c r="A18" s="75">
        <v>15</v>
      </c>
      <c r="B18" s="110" t="str">
        <f>IF(選手申込書!J23=リスト!$H$3,選手申込書!$C$4,"")</f>
        <v/>
      </c>
      <c r="C18" s="110" t="str">
        <f>IF(選手申込書!$J23=リスト!$H$3,選手申込書!B23,"")</f>
        <v/>
      </c>
      <c r="D18" s="110" t="str">
        <f>IF(選手申込書!$J23=リスト!$H$3,選手申込書!C23,"")</f>
        <v/>
      </c>
      <c r="E18" s="110" t="str">
        <f>IF(選手申込書!$J23=リスト!$H$3,選手申込書!D23,"")</f>
        <v/>
      </c>
      <c r="F18" s="110" t="str">
        <f>IF(選手申込書!$J23=リスト!$H$3,選手申込書!G23,"")</f>
        <v/>
      </c>
      <c r="G18" s="110" t="str">
        <f>IF(選手申込書!$J23=リスト!$H$3,選手申込書!H23,"")</f>
        <v/>
      </c>
      <c r="H18" s="102" t="e">
        <f>IF(選手申込書!#REF!="","",選手申込書!#REF!)</f>
        <v>#REF!</v>
      </c>
      <c r="I18" s="101" t="str">
        <f>IF(選手申込書!I23="","",選手申込書!I23)</f>
        <v/>
      </c>
      <c r="J18" s="101" t="str">
        <f>IF(選手申込書!J23="","",選手申込書!J23)</f>
        <v/>
      </c>
      <c r="L18" s="70"/>
      <c r="M18" s="148" t="s">
        <v>152</v>
      </c>
      <c r="N18" s="75" t="s">
        <v>137</v>
      </c>
      <c r="O18" s="107">
        <f>COUNTIFS($E:$E,'組手 集計用'!$N18,$F:$F,'組手 集計用'!$M$18,$G:$G,'組手 集計用'!O$6)</f>
        <v>0</v>
      </c>
      <c r="P18" s="107">
        <f>COUNTIFS($E:$E,'組手 集計用'!$N18,$F:$F,'組手 集計用'!$M$18,$G:$G,'組手 集計用'!P$6)</f>
        <v>0</v>
      </c>
      <c r="Q18" s="107">
        <f>COUNTIFS($E:$E,'組手 集計用'!$N18,$F:$F,'組手 集計用'!$M$18,$G:$G,'組手 集計用'!Q$6)</f>
        <v>0</v>
      </c>
      <c r="R18" s="107">
        <f>COUNTIFS($E:$E,'組手 集計用'!$N18,$F:$F,'組手 集計用'!$M$18,$G:$G,'組手 集計用'!R$6)</f>
        <v>0</v>
      </c>
      <c r="S18" s="107">
        <f>COUNTIFS($E:$E,'組手 集計用'!$N18,$F:$F,'組手 集計用'!$M$18,$G:$G,'組手 集計用'!S$6)</f>
        <v>0</v>
      </c>
      <c r="T18" s="107">
        <f t="shared" si="1"/>
        <v>0</v>
      </c>
      <c r="U18" s="149"/>
    </row>
    <row r="19" spans="1:21" ht="24.75" customHeight="1">
      <c r="A19" s="75">
        <v>16</v>
      </c>
      <c r="B19" s="110" t="str">
        <f>IF(選手申込書!J24=リスト!$H$3,選手申込書!$C$4,"")</f>
        <v/>
      </c>
      <c r="C19" s="110" t="str">
        <f>IF(選手申込書!$J24=リスト!$H$3,選手申込書!B24,"")</f>
        <v/>
      </c>
      <c r="D19" s="110" t="str">
        <f>IF(選手申込書!$J24=リスト!$H$3,選手申込書!C24,"")</f>
        <v/>
      </c>
      <c r="E19" s="110" t="str">
        <f>IF(選手申込書!$J24=リスト!$H$3,選手申込書!D24,"")</f>
        <v/>
      </c>
      <c r="F19" s="110" t="str">
        <f>IF(選手申込書!$J24=リスト!$H$3,選手申込書!G24,"")</f>
        <v/>
      </c>
      <c r="G19" s="110" t="str">
        <f>IF(選手申込書!$J24=リスト!$H$3,選手申込書!H24,"")</f>
        <v/>
      </c>
      <c r="H19" s="102" t="e">
        <f>IF(選手申込書!#REF!="","",選手申込書!#REF!)</f>
        <v>#REF!</v>
      </c>
      <c r="I19" s="101" t="str">
        <f>IF(選手申込書!I24="","",選手申込書!I24)</f>
        <v/>
      </c>
      <c r="J19" s="101" t="str">
        <f>IF(選手申込書!J24="","",選手申込書!J24)</f>
        <v/>
      </c>
      <c r="L19" s="70"/>
      <c r="M19" s="148"/>
      <c r="N19" s="104" t="s">
        <v>138</v>
      </c>
      <c r="O19" s="107">
        <f>COUNTIFS($E:$E,'組手 集計用'!$N19,$F:$F,'組手 集計用'!$M$18,$G:$G,'組手 集計用'!O$6)</f>
        <v>0</v>
      </c>
      <c r="P19" s="107">
        <f>COUNTIFS($E:$E,'組手 集計用'!$N19,$F:$F,'組手 集計用'!$M$18,$G:$G,'組手 集計用'!P$6)</f>
        <v>0</v>
      </c>
      <c r="Q19" s="107">
        <f>COUNTIFS($E:$E,'組手 集計用'!$N19,$F:$F,'組手 集計用'!$M$18,$G:$G,'組手 集計用'!Q$6)</f>
        <v>0</v>
      </c>
      <c r="R19" s="107">
        <f>COUNTIFS($E:$E,'組手 集計用'!$N19,$F:$F,'組手 集計用'!$M$18,$G:$G,'組手 集計用'!R$6)</f>
        <v>0</v>
      </c>
      <c r="S19" s="107">
        <f>COUNTIFS($E:$E,'組手 集計用'!$N19,$F:$F,'組手 集計用'!$M$18,$G:$G,'組手 集計用'!S$6)</f>
        <v>0</v>
      </c>
      <c r="T19" s="107">
        <f t="shared" si="1"/>
        <v>0</v>
      </c>
      <c r="U19" s="145"/>
    </row>
    <row r="20" spans="1:21" ht="24.75" customHeight="1">
      <c r="A20" s="75">
        <v>17</v>
      </c>
      <c r="B20" s="110" t="str">
        <f>IF(選手申込書!J25=リスト!$H$3,選手申込書!$C$4,"")</f>
        <v/>
      </c>
      <c r="C20" s="110" t="str">
        <f>IF(選手申込書!$J25=リスト!$H$3,選手申込書!B25,"")</f>
        <v/>
      </c>
      <c r="D20" s="110" t="str">
        <f>IF(選手申込書!$J25=リスト!$H$3,選手申込書!C25,"")</f>
        <v/>
      </c>
      <c r="E20" s="110" t="str">
        <f>IF(選手申込書!$J25=リスト!$H$3,選手申込書!D25,"")</f>
        <v/>
      </c>
      <c r="F20" s="110" t="str">
        <f>IF(選手申込書!$J25=リスト!$H$3,選手申込書!G25,"")</f>
        <v/>
      </c>
      <c r="G20" s="110" t="str">
        <f>IF(選手申込書!$J25=リスト!$H$3,選手申込書!H25,"")</f>
        <v/>
      </c>
      <c r="H20" s="102" t="e">
        <f>IF(選手申込書!#REF!="","",選手申込書!#REF!)</f>
        <v>#REF!</v>
      </c>
      <c r="I20" s="101" t="str">
        <f>IF(選手申込書!I25="","",選手申込書!I25)</f>
        <v/>
      </c>
      <c r="J20" s="101" t="str">
        <f>IF(選手申込書!J25="","",選手申込書!J25)</f>
        <v/>
      </c>
      <c r="L20" s="70"/>
      <c r="M20" s="142" t="s">
        <v>241</v>
      </c>
      <c r="N20" s="75" t="s">
        <v>137</v>
      </c>
      <c r="O20" s="107">
        <f>SUM(O12+O14+O16+O18)</f>
        <v>0</v>
      </c>
      <c r="P20" s="107">
        <f t="shared" ref="P20:S21" si="2">SUM(P12+P14+P16+P18)</f>
        <v>0</v>
      </c>
      <c r="Q20" s="107">
        <f t="shared" si="2"/>
        <v>0</v>
      </c>
      <c r="R20" s="107">
        <f t="shared" si="2"/>
        <v>0</v>
      </c>
      <c r="S20" s="107">
        <f t="shared" si="2"/>
        <v>0</v>
      </c>
      <c r="T20" s="115"/>
    </row>
    <row r="21" spans="1:21" ht="24.75" customHeight="1" thickBot="1">
      <c r="A21" s="75">
        <v>18</v>
      </c>
      <c r="B21" s="110" t="str">
        <f>IF(選手申込書!J26=リスト!$H$3,選手申込書!$C$4,"")</f>
        <v/>
      </c>
      <c r="C21" s="110" t="str">
        <f>IF(選手申込書!$J26=リスト!$H$3,選手申込書!B26,"")</f>
        <v/>
      </c>
      <c r="D21" s="110" t="str">
        <f>IF(選手申込書!$J26=リスト!$H$3,選手申込書!C26,"")</f>
        <v/>
      </c>
      <c r="E21" s="110" t="str">
        <f>IF(選手申込書!$J26=リスト!$H$3,選手申込書!D26,"")</f>
        <v/>
      </c>
      <c r="F21" s="110" t="str">
        <f>IF(選手申込書!$J26=リスト!$H$3,選手申込書!G26,"")</f>
        <v/>
      </c>
      <c r="G21" s="110" t="str">
        <f>IF(選手申込書!$J26=リスト!$H$3,選手申込書!H26,"")</f>
        <v/>
      </c>
      <c r="H21" s="102" t="e">
        <f>IF(選手申込書!#REF!="","",選手申込書!#REF!)</f>
        <v>#REF!</v>
      </c>
      <c r="I21" s="101" t="str">
        <f>IF(選手申込書!I26="","",選手申込書!I26)</f>
        <v/>
      </c>
      <c r="J21" s="101" t="str">
        <f>IF(選手申込書!J26="","",選手申込書!J26)</f>
        <v/>
      </c>
      <c r="L21" s="70"/>
      <c r="M21" s="142"/>
      <c r="N21" s="104" t="s">
        <v>138</v>
      </c>
      <c r="O21" s="107">
        <f>SUM(O13+O15+O17+O19)</f>
        <v>0</v>
      </c>
      <c r="P21" s="107">
        <f t="shared" si="2"/>
        <v>0</v>
      </c>
      <c r="Q21" s="107">
        <f t="shared" si="2"/>
        <v>0</v>
      </c>
      <c r="R21" s="107">
        <f t="shared" si="2"/>
        <v>0</v>
      </c>
      <c r="S21" s="107">
        <f t="shared" si="2"/>
        <v>0</v>
      </c>
      <c r="T21" s="115"/>
    </row>
    <row r="22" spans="1:21" ht="24.75" customHeight="1" thickBot="1">
      <c r="A22" s="75">
        <v>19</v>
      </c>
      <c r="B22" s="110" t="str">
        <f>IF(選手申込書!J27=リスト!$H$3,選手申込書!$C$4,"")</f>
        <v/>
      </c>
      <c r="C22" s="110" t="str">
        <f>IF(選手申込書!$J27=リスト!$H$3,選手申込書!B27,"")</f>
        <v/>
      </c>
      <c r="D22" s="110" t="str">
        <f>IF(選手申込書!$J27=リスト!$H$3,選手申込書!C27,"")</f>
        <v/>
      </c>
      <c r="E22" s="110" t="str">
        <f>IF(選手申込書!$J27=リスト!$H$3,選手申込書!D27,"")</f>
        <v/>
      </c>
      <c r="F22" s="110" t="str">
        <f>IF(選手申込書!$J27=リスト!$H$3,選手申込書!G27,"")</f>
        <v/>
      </c>
      <c r="G22" s="110" t="str">
        <f>IF(選手申込書!$J27=リスト!$H$3,選手申込書!H27,"")</f>
        <v/>
      </c>
      <c r="H22" s="102" t="e">
        <f>IF(選手申込書!#REF!="","",選手申込書!#REF!)</f>
        <v>#REF!</v>
      </c>
      <c r="I22" s="101" t="str">
        <f>IF(選手申込書!I27="","",選手申込書!I27)</f>
        <v/>
      </c>
      <c r="J22" s="101" t="str">
        <f>IF(選手申込書!J27="","",選手申込書!J27)</f>
        <v/>
      </c>
      <c r="L22" s="70"/>
      <c r="M22" s="142" t="s">
        <v>245</v>
      </c>
      <c r="N22" s="142"/>
      <c r="O22" s="143">
        <f>SUM(O20:S21)</f>
        <v>0</v>
      </c>
      <c r="P22" s="144"/>
      <c r="Q22" s="144"/>
      <c r="R22" s="144"/>
      <c r="S22" s="145"/>
      <c r="U22" s="116" t="str">
        <f>+IF(O22=U12,"OK","NG")</f>
        <v>OK</v>
      </c>
    </row>
    <row r="23" spans="1:21" ht="24.75" customHeight="1">
      <c r="A23" s="75">
        <v>20</v>
      </c>
      <c r="B23" s="110" t="str">
        <f>IF(選手申込書!J28=リスト!$H$3,選手申込書!$C$4,"")</f>
        <v/>
      </c>
      <c r="C23" s="110" t="str">
        <f>IF(選手申込書!$J28=リスト!$H$3,選手申込書!B28,"")</f>
        <v/>
      </c>
      <c r="D23" s="110" t="str">
        <f>IF(選手申込書!$J28=リスト!$H$3,選手申込書!C28,"")</f>
        <v/>
      </c>
      <c r="E23" s="110" t="str">
        <f>IF(選手申込書!$J28=リスト!$H$3,選手申込書!D28,"")</f>
        <v/>
      </c>
      <c r="F23" s="110" t="str">
        <f>IF(選手申込書!$J28=リスト!$H$3,選手申込書!G28,"")</f>
        <v/>
      </c>
      <c r="G23" s="110" t="str">
        <f>IF(選手申込書!$J28=リスト!$H$3,選手申込書!H28,"")</f>
        <v/>
      </c>
      <c r="H23" s="102" t="e">
        <f>IF(選手申込書!#REF!="","",選手申込書!#REF!)</f>
        <v>#REF!</v>
      </c>
      <c r="I23" s="101" t="str">
        <f>IF(選手申込書!I28="","",選手申込書!I28)</f>
        <v/>
      </c>
      <c r="J23" s="101" t="str">
        <f>IF(選手申込書!J28="","",選手申込書!J28)</f>
        <v/>
      </c>
      <c r="L23" s="70"/>
    </row>
    <row r="24" spans="1:21" ht="24.75" customHeight="1">
      <c r="A24" s="75">
        <v>21</v>
      </c>
      <c r="B24" s="110" t="str">
        <f>IF(選手申込書!J29=リスト!$H$3,選手申込書!$C$4,"")</f>
        <v/>
      </c>
      <c r="C24" s="110" t="str">
        <f>IF(選手申込書!$J29=リスト!$H$3,選手申込書!B29,"")</f>
        <v/>
      </c>
      <c r="D24" s="110" t="str">
        <f>IF(選手申込書!$J29=リスト!$H$3,選手申込書!C29,"")</f>
        <v/>
      </c>
      <c r="E24" s="110" t="str">
        <f>IF(選手申込書!$J29=リスト!$H$3,選手申込書!D29,"")</f>
        <v/>
      </c>
      <c r="F24" s="110" t="str">
        <f>IF(選手申込書!$J29=リスト!$H$3,選手申込書!G29,"")</f>
        <v/>
      </c>
      <c r="G24" s="110" t="str">
        <f>IF(選手申込書!$J29=リスト!$H$3,選手申込書!H29,"")</f>
        <v/>
      </c>
      <c r="H24" s="102" t="e">
        <f>IF(選手申込書!#REF!="","",選手申込書!#REF!)</f>
        <v>#REF!</v>
      </c>
      <c r="I24" s="101" t="str">
        <f>IF(選手申込書!I29="","",選手申込書!I29)</f>
        <v/>
      </c>
      <c r="J24" s="101" t="str">
        <f>IF(選手申込書!J29="","",選手申込書!J29)</f>
        <v/>
      </c>
      <c r="L24" s="70"/>
      <c r="M24" s="152" t="s">
        <v>246</v>
      </c>
      <c r="N24" s="152"/>
      <c r="O24" s="152"/>
      <c r="P24" s="152"/>
      <c r="Q24" s="152"/>
      <c r="R24" s="152"/>
      <c r="S24" s="152"/>
      <c r="T24" s="152"/>
    </row>
    <row r="25" spans="1:21" ht="24.75" customHeight="1">
      <c r="A25" s="75">
        <v>22</v>
      </c>
      <c r="B25" s="110" t="str">
        <f>IF(選手申込書!J30=リスト!$H$3,選手申込書!$C$4,"")</f>
        <v/>
      </c>
      <c r="C25" s="110" t="str">
        <f>IF(選手申込書!$J30=リスト!$H$3,選手申込書!B30,"")</f>
        <v/>
      </c>
      <c r="D25" s="110" t="str">
        <f>IF(選手申込書!$J30=リスト!$H$3,選手申込書!C30,"")</f>
        <v/>
      </c>
      <c r="E25" s="110" t="str">
        <f>IF(選手申込書!$J30=リスト!$H$3,選手申込書!D30,"")</f>
        <v/>
      </c>
      <c r="F25" s="110" t="str">
        <f>IF(選手申込書!$J30=リスト!$H$3,選手申込書!G30,"")</f>
        <v/>
      </c>
      <c r="G25" s="110" t="str">
        <f>IF(選手申込書!$J30=リスト!$H$3,選手申込書!H30,"")</f>
        <v/>
      </c>
      <c r="H25" s="102" t="e">
        <f>IF(選手申込書!#REF!="","",選手申込書!#REF!)</f>
        <v>#REF!</v>
      </c>
      <c r="I25" s="101" t="str">
        <f>IF(選手申込書!I30="","",選手申込書!I30)</f>
        <v/>
      </c>
      <c r="J25" s="101" t="str">
        <f>IF(選手申込書!J30="","",選手申込書!J30)</f>
        <v/>
      </c>
      <c r="L25" s="70"/>
      <c r="M25" s="153" t="s">
        <v>239</v>
      </c>
      <c r="N25" s="154"/>
      <c r="O25" s="78" t="s">
        <v>164</v>
      </c>
      <c r="P25" s="78" t="s">
        <v>165</v>
      </c>
      <c r="Q25" s="78" t="s">
        <v>166</v>
      </c>
      <c r="R25" s="78" t="s">
        <v>167</v>
      </c>
      <c r="S25" s="78" t="s">
        <v>168</v>
      </c>
      <c r="T25" s="104" t="s">
        <v>241</v>
      </c>
      <c r="U25" s="104" t="s">
        <v>245</v>
      </c>
    </row>
    <row r="26" spans="1:21" ht="24.75" customHeight="1">
      <c r="A26" s="75">
        <v>23</v>
      </c>
      <c r="B26" s="110" t="str">
        <f>IF(選手申込書!J31=リスト!$H$3,選手申込書!$C$4,"")</f>
        <v/>
      </c>
      <c r="C26" s="110" t="str">
        <f>IF(選手申込書!$J31=リスト!$H$3,選手申込書!B31,"")</f>
        <v/>
      </c>
      <c r="D26" s="110" t="str">
        <f>IF(選手申込書!$J31=リスト!$H$3,選手申込書!C31,"")</f>
        <v/>
      </c>
      <c r="E26" s="110" t="str">
        <f>IF(選手申込書!$J31=リスト!$H$3,選手申込書!D31,"")</f>
        <v/>
      </c>
      <c r="F26" s="110" t="str">
        <f>IF(選手申込書!$J31=リスト!$H$3,選手申込書!G31,"")</f>
        <v/>
      </c>
      <c r="G26" s="110" t="str">
        <f>IF(選手申込書!$J31=リスト!$H$3,選手申込書!H31,"")</f>
        <v/>
      </c>
      <c r="H26" s="102" t="e">
        <f>IF(選手申込書!#REF!="","",選手申込書!#REF!)</f>
        <v>#REF!</v>
      </c>
      <c r="I26" s="101" t="str">
        <f>IF(選手申込書!I31="","",選手申込書!I31)</f>
        <v/>
      </c>
      <c r="J26" s="101" t="str">
        <f>IF(選手申込書!J31="","",選手申込書!J31)</f>
        <v/>
      </c>
      <c r="M26" s="75" t="s">
        <v>139</v>
      </c>
      <c r="N26" s="105"/>
      <c r="O26" s="107">
        <f>COUNTIFS($F:$F,'組手 集計用'!$M26,$G:$G,'組手 集計用'!O$6)</f>
        <v>0</v>
      </c>
      <c r="P26" s="107">
        <f>COUNTIFS($F:$F,'組手 集計用'!$M26,$G:$G,'組手 集計用'!P$6)</f>
        <v>0</v>
      </c>
      <c r="Q26" s="107">
        <f>COUNTIFS($F:$F,'組手 集計用'!$M26,$G:$G,'組手 集計用'!Q$6)</f>
        <v>0</v>
      </c>
      <c r="R26" s="107">
        <f>COUNTIFS($F:$F,'組手 集計用'!$M26,$G:$G,'組手 集計用'!R$6)</f>
        <v>0</v>
      </c>
      <c r="S26" s="107">
        <f>COUNTIFS($F:$F,'組手 集計用'!$M26,$G:$G,'組手 集計用'!S$6)</f>
        <v>0</v>
      </c>
      <c r="T26" s="107">
        <f>SUM(O26:S26)</f>
        <v>0</v>
      </c>
      <c r="U26" s="150">
        <f>SUM(T26:T27)</f>
        <v>0</v>
      </c>
    </row>
    <row r="27" spans="1:21" ht="24.75" customHeight="1">
      <c r="A27" s="75">
        <v>24</v>
      </c>
      <c r="B27" s="110" t="str">
        <f>IF(選手申込書!J32=リスト!$H$3,選手申込書!$C$4,"")</f>
        <v/>
      </c>
      <c r="C27" s="110" t="str">
        <f>IF(選手申込書!$J32=リスト!$H$3,選手申込書!B32,"")</f>
        <v/>
      </c>
      <c r="D27" s="110" t="str">
        <f>IF(選手申込書!$J32=リスト!$H$3,選手申込書!C32,"")</f>
        <v/>
      </c>
      <c r="E27" s="110" t="str">
        <f>IF(選手申込書!$J32=リスト!$H$3,選手申込書!D32,"")</f>
        <v/>
      </c>
      <c r="F27" s="110" t="str">
        <f>IF(選手申込書!$J32=リスト!$H$3,選手申込書!G32,"")</f>
        <v/>
      </c>
      <c r="G27" s="110" t="str">
        <f>IF(選手申込書!$J32=リスト!$H$3,選手申込書!H32,"")</f>
        <v/>
      </c>
      <c r="H27" s="102" t="e">
        <f>IF(選手申込書!#REF!="","",選手申込書!#REF!)</f>
        <v>#REF!</v>
      </c>
      <c r="I27" s="101" t="str">
        <f>IF(選手申込書!I32="","",選手申込書!I32)</f>
        <v/>
      </c>
      <c r="J27" s="101" t="str">
        <f>IF(選手申込書!J32="","",選手申込書!J32)</f>
        <v/>
      </c>
      <c r="M27" s="75" t="s">
        <v>148</v>
      </c>
      <c r="N27" s="105"/>
      <c r="O27" s="107">
        <f>COUNTIFS($F:$F,'組手 集計用'!$M27,$G:$G,'組手 集計用'!O$6)</f>
        <v>0</v>
      </c>
      <c r="P27" s="107">
        <f>COUNTIFS($F:$F,'組手 集計用'!$M27,$G:$G,'組手 集計用'!P$6)</f>
        <v>0</v>
      </c>
      <c r="Q27" s="107">
        <f>COUNTIFS($F:$F,'組手 集計用'!$M27,$G:$G,'組手 集計用'!Q$6)</f>
        <v>0</v>
      </c>
      <c r="R27" s="107">
        <f>COUNTIFS($F:$F,'組手 集計用'!$M27,$G:$G,'組手 集計用'!R$6)</f>
        <v>0</v>
      </c>
      <c r="S27" s="107">
        <f>COUNTIFS($F:$F,'組手 集計用'!$M27,$G:$G,'組手 集計用'!S$6)</f>
        <v>0</v>
      </c>
      <c r="T27" s="107">
        <f>SUM(O27:S27)</f>
        <v>0</v>
      </c>
      <c r="U27" s="151"/>
    </row>
    <row r="28" spans="1:21" ht="24.75" customHeight="1" thickBot="1">
      <c r="A28" s="75">
        <v>25</v>
      </c>
      <c r="B28" s="110" t="str">
        <f>IF(選手申込書!J33=リスト!$H$3,選手申込書!$C$4,"")</f>
        <v/>
      </c>
      <c r="C28" s="110" t="str">
        <f>IF(選手申込書!$J33=リスト!$H$3,選手申込書!B33,"")</f>
        <v/>
      </c>
      <c r="D28" s="110" t="str">
        <f>IF(選手申込書!$J33=リスト!$H$3,選手申込書!C33,"")</f>
        <v/>
      </c>
      <c r="E28" s="110" t="str">
        <f>IF(選手申込書!$J33=リスト!$H$3,選手申込書!D33,"")</f>
        <v/>
      </c>
      <c r="F28" s="110" t="str">
        <f>IF(選手申込書!$J33=リスト!$H$3,選手申込書!G33,"")</f>
        <v/>
      </c>
      <c r="G28" s="110" t="str">
        <f>IF(選手申込書!$J33=リスト!$H$3,選手申込書!H33,"")</f>
        <v/>
      </c>
      <c r="H28" s="102" t="e">
        <f>IF(選手申込書!#REF!="","",選手申込書!#REF!)</f>
        <v>#REF!</v>
      </c>
      <c r="I28" s="101" t="str">
        <f>IF(選手申込書!I33="","",選手申込書!I33)</f>
        <v/>
      </c>
      <c r="J28" s="101" t="str">
        <f>IF(選手申込書!J33="","",選手申込書!J33)</f>
        <v/>
      </c>
      <c r="M28" s="104" t="s">
        <v>241</v>
      </c>
      <c r="N28" s="106"/>
      <c r="O28" s="107">
        <f>SUM(O26:O27)</f>
        <v>0</v>
      </c>
      <c r="P28" s="107">
        <f t="shared" ref="P28:S28" si="3">SUM(P26:P27)</f>
        <v>0</v>
      </c>
      <c r="Q28" s="107">
        <f t="shared" si="3"/>
        <v>0</v>
      </c>
      <c r="R28" s="107">
        <f t="shared" si="3"/>
        <v>0</v>
      </c>
      <c r="S28" s="107">
        <f t="shared" si="3"/>
        <v>0</v>
      </c>
      <c r="T28" s="114"/>
      <c r="U28" s="108"/>
    </row>
    <row r="29" spans="1:21" ht="24.75" customHeight="1" thickBot="1">
      <c r="A29" s="75">
        <v>26</v>
      </c>
      <c r="B29" s="110" t="str">
        <f>IF(選手申込書!J34=リスト!$H$3,選手申込書!$C$4,"")</f>
        <v/>
      </c>
      <c r="C29" s="110" t="str">
        <f>IF(選手申込書!$J34=リスト!$H$3,選手申込書!B34,"")</f>
        <v/>
      </c>
      <c r="D29" s="110" t="str">
        <f>IF(選手申込書!$J34=リスト!$H$3,選手申込書!C34,"")</f>
        <v/>
      </c>
      <c r="E29" s="110" t="str">
        <f>IF(選手申込書!$J34=リスト!$H$3,選手申込書!D34,"")</f>
        <v/>
      </c>
      <c r="F29" s="110" t="str">
        <f>IF(選手申込書!$J34=リスト!$H$3,選手申込書!G34,"")</f>
        <v/>
      </c>
      <c r="G29" s="110" t="str">
        <f>IF(選手申込書!$J34=リスト!$H$3,選手申込書!H34,"")</f>
        <v/>
      </c>
      <c r="H29" s="102" t="e">
        <f>IF(選手申込書!#REF!="","",選手申込書!#REF!)</f>
        <v>#REF!</v>
      </c>
      <c r="I29" s="101" t="str">
        <f>IF(選手申込書!I34="","",選手申込書!I34)</f>
        <v/>
      </c>
      <c r="J29" s="101" t="str">
        <f>IF(選手申込書!J34="","",選手申込書!J34)</f>
        <v/>
      </c>
      <c r="M29" s="142" t="s">
        <v>245</v>
      </c>
      <c r="N29" s="142"/>
      <c r="O29" s="143">
        <f>SUM(O28:S28)</f>
        <v>0</v>
      </c>
      <c r="P29" s="144"/>
      <c r="Q29" s="144"/>
      <c r="R29" s="144"/>
      <c r="S29" s="145"/>
      <c r="T29" s="115"/>
      <c r="U29" s="116" t="str">
        <f>+IF(O29=U26,"OK","NG")</f>
        <v>OK</v>
      </c>
    </row>
    <row r="30" spans="1:21" ht="24.75" customHeight="1">
      <c r="A30" s="75">
        <v>27</v>
      </c>
      <c r="B30" s="110" t="str">
        <f>IF(選手申込書!J35=リスト!$H$3,選手申込書!$C$4,"")</f>
        <v/>
      </c>
      <c r="C30" s="110" t="str">
        <f>IF(選手申込書!$J35=リスト!$H$3,選手申込書!B35,"")</f>
        <v/>
      </c>
      <c r="D30" s="110" t="str">
        <f>IF(選手申込書!$J35=リスト!$H$3,選手申込書!C35,"")</f>
        <v/>
      </c>
      <c r="E30" s="110" t="str">
        <f>IF(選手申込書!$J35=リスト!$H$3,選手申込書!D35,"")</f>
        <v/>
      </c>
      <c r="F30" s="110" t="str">
        <f>IF(選手申込書!$J35=リスト!$H$3,選手申込書!G35,"")</f>
        <v/>
      </c>
      <c r="G30" s="110" t="str">
        <f>IF(選手申込書!$J35=リスト!$H$3,選手申込書!H35,"")</f>
        <v/>
      </c>
      <c r="H30" s="102" t="e">
        <f>IF(選手申込書!#REF!="","",選手申込書!#REF!)</f>
        <v>#REF!</v>
      </c>
      <c r="I30" s="101" t="str">
        <f>IF(選手申込書!I35="","",選手申込書!I35)</f>
        <v/>
      </c>
      <c r="J30" s="101" t="str">
        <f>IF(選手申込書!J35="","",選手申込書!J35)</f>
        <v/>
      </c>
      <c r="M30" s="146" t="s">
        <v>240</v>
      </c>
      <c r="N30" s="147"/>
      <c r="O30" s="112"/>
      <c r="P30" s="113"/>
      <c r="Q30" s="113"/>
      <c r="R30" s="113"/>
      <c r="S30" s="113"/>
      <c r="T30" s="111"/>
    </row>
    <row r="31" spans="1:21" ht="24.75" customHeight="1">
      <c r="A31" s="75">
        <v>28</v>
      </c>
      <c r="B31" s="110" t="str">
        <f>IF(選手申込書!J36=リスト!$H$3,選手申込書!$C$4,"")</f>
        <v/>
      </c>
      <c r="C31" s="110" t="str">
        <f>IF(選手申込書!$J36=リスト!$H$3,選手申込書!B36,"")</f>
        <v/>
      </c>
      <c r="D31" s="110" t="str">
        <f>IF(選手申込書!$J36=リスト!$H$3,選手申込書!C36,"")</f>
        <v/>
      </c>
      <c r="E31" s="110" t="str">
        <f>IF(選手申込書!$J36=リスト!$H$3,選手申込書!D36,"")</f>
        <v/>
      </c>
      <c r="F31" s="110" t="str">
        <f>IF(選手申込書!$J36=リスト!$H$3,選手申込書!G36,"")</f>
        <v/>
      </c>
      <c r="G31" s="110" t="str">
        <f>IF(選手申込書!$J36=リスト!$H$3,選手申込書!H36,"")</f>
        <v/>
      </c>
      <c r="H31" s="102" t="e">
        <f>IF(選手申込書!#REF!="","",選手申込書!#REF!)</f>
        <v>#REF!</v>
      </c>
      <c r="I31" s="101" t="str">
        <f>IF(選手申込書!I36="","",選手申込書!I36)</f>
        <v/>
      </c>
      <c r="J31" s="101" t="str">
        <f>IF(選手申込書!J36="","",選手申込書!J36)</f>
        <v/>
      </c>
      <c r="M31" s="148" t="s">
        <v>149</v>
      </c>
      <c r="N31" s="75" t="s">
        <v>137</v>
      </c>
      <c r="O31" s="107">
        <f>COUNTIFS($E:$E,'組手 集計用'!$N31,$F:$F,'組手 集計用'!$M$12,$G:$G,'組手 集計用'!O$6)</f>
        <v>0</v>
      </c>
      <c r="P31" s="107">
        <f>COUNTIFS($E:$E,'組手 集計用'!$N31,$F:$F,'組手 集計用'!$M$12,$G:$G,'組手 集計用'!P$6)</f>
        <v>0</v>
      </c>
      <c r="Q31" s="107">
        <f>COUNTIFS($E:$E,'組手 集計用'!$N31,$F:$F,'組手 集計用'!$M$12,$G:$G,'組手 集計用'!Q$6)</f>
        <v>0</v>
      </c>
      <c r="R31" s="107">
        <f>COUNTIFS($E:$E,'組手 集計用'!$N31,$F:$F,'組手 集計用'!$M$12,$G:$G,'組手 集計用'!R$6)</f>
        <v>0</v>
      </c>
      <c r="S31" s="107">
        <f>COUNTIFS($E:$E,'組手 集計用'!$N31,$F:$F,'組手 集計用'!$M$12,$G:$G,'組手 集計用'!S$6)</f>
        <v>0</v>
      </c>
      <c r="T31" s="107">
        <f>SUM(O31:S31)</f>
        <v>0</v>
      </c>
      <c r="U31" s="149">
        <f>SUM(T31:T38)</f>
        <v>0</v>
      </c>
    </row>
    <row r="32" spans="1:21" ht="24.75" customHeight="1">
      <c r="A32" s="75">
        <v>29</v>
      </c>
      <c r="B32" s="110" t="str">
        <f>IF(選手申込書!J37=リスト!$H$3,選手申込書!$C$4,"")</f>
        <v/>
      </c>
      <c r="C32" s="110" t="str">
        <f>IF(選手申込書!$J37=リスト!$H$3,選手申込書!B37,"")</f>
        <v/>
      </c>
      <c r="D32" s="110" t="str">
        <f>IF(選手申込書!$J37=リスト!$H$3,選手申込書!C37,"")</f>
        <v/>
      </c>
      <c r="E32" s="110" t="str">
        <f>IF(選手申込書!$J37=リスト!$H$3,選手申込書!D37,"")</f>
        <v/>
      </c>
      <c r="F32" s="110" t="str">
        <f>IF(選手申込書!$J37=リスト!$H$3,選手申込書!G37,"")</f>
        <v/>
      </c>
      <c r="G32" s="110" t="str">
        <f>IF(選手申込書!$J37=リスト!$H$3,選手申込書!H37,"")</f>
        <v/>
      </c>
      <c r="H32" s="102" t="e">
        <f>IF(選手申込書!#REF!="","",選手申込書!#REF!)</f>
        <v>#REF!</v>
      </c>
      <c r="I32" s="101" t="str">
        <f>IF(選手申込書!I37="","",選手申込書!I37)</f>
        <v/>
      </c>
      <c r="J32" s="101" t="str">
        <f>IF(選手申込書!J37="","",選手申込書!J37)</f>
        <v/>
      </c>
      <c r="M32" s="148"/>
      <c r="N32" s="104" t="s">
        <v>138</v>
      </c>
      <c r="O32" s="107">
        <f>COUNTIFS($E:$E,'組手 集計用'!$N32,$F:$F,'組手 集計用'!$M$12,$G:$G,'組手 集計用'!O$6)</f>
        <v>0</v>
      </c>
      <c r="P32" s="107">
        <f>COUNTIFS($E:$E,'組手 集計用'!$N32,$F:$F,'組手 集計用'!$M$12,$G:$G,'組手 集計用'!P$6)</f>
        <v>0</v>
      </c>
      <c r="Q32" s="107">
        <f>COUNTIFS($E:$E,'組手 集計用'!$N32,$F:$F,'組手 集計用'!$M$12,$G:$G,'組手 集計用'!Q$6)</f>
        <v>0</v>
      </c>
      <c r="R32" s="107">
        <f>COUNTIFS($E:$E,'組手 集計用'!$N32,$F:$F,'組手 集計用'!$M$12,$G:$G,'組手 集計用'!R$6)</f>
        <v>0</v>
      </c>
      <c r="S32" s="107">
        <f>COUNTIFS($E:$E,'組手 集計用'!$N32,$F:$F,'組手 集計用'!$M$12,$G:$G,'組手 集計用'!S$6)</f>
        <v>0</v>
      </c>
      <c r="T32" s="107">
        <f t="shared" ref="T32:T38" si="4">SUM(O32:S32)</f>
        <v>0</v>
      </c>
      <c r="U32" s="149"/>
    </row>
    <row r="33" spans="1:21" ht="24.75" customHeight="1">
      <c r="A33" s="75">
        <v>30</v>
      </c>
      <c r="B33" s="110" t="str">
        <f>IF(選手申込書!J38=リスト!$H$3,選手申込書!$C$4,"")</f>
        <v/>
      </c>
      <c r="C33" s="110" t="str">
        <f>IF(選手申込書!$J38=リスト!$H$3,選手申込書!B38,"")</f>
        <v/>
      </c>
      <c r="D33" s="110" t="str">
        <f>IF(選手申込書!$J38=リスト!$H$3,選手申込書!C38,"")</f>
        <v/>
      </c>
      <c r="E33" s="110" t="str">
        <f>IF(選手申込書!$J38=リスト!$H$3,選手申込書!D38,"")</f>
        <v/>
      </c>
      <c r="F33" s="110" t="str">
        <f>IF(選手申込書!$J38=リスト!$H$3,選手申込書!G38,"")</f>
        <v/>
      </c>
      <c r="G33" s="110" t="str">
        <f>IF(選手申込書!$J38=リスト!$H$3,選手申込書!H38,"")</f>
        <v/>
      </c>
      <c r="H33" s="102" t="e">
        <f>IF(選手申込書!#REF!="","",選手申込書!#REF!)</f>
        <v>#REF!</v>
      </c>
      <c r="I33" s="101" t="str">
        <f>IF(選手申込書!I38="","",選手申込書!I38)</f>
        <v/>
      </c>
      <c r="J33" s="101" t="str">
        <f>IF(選手申込書!J38="","",選手申込書!J38)</f>
        <v/>
      </c>
      <c r="M33" s="148" t="s">
        <v>150</v>
      </c>
      <c r="N33" s="75" t="s">
        <v>137</v>
      </c>
      <c r="O33" s="107">
        <f>COUNTIFS($E:$E,'組手 集計用'!$N33,$F:$F,'組手 集計用'!$M$14,$G:$G,'組手 集計用'!O$6)</f>
        <v>0</v>
      </c>
      <c r="P33" s="107">
        <f>COUNTIFS($E:$E,'組手 集計用'!$N33,$F:$F,'組手 集計用'!$M$14,$G:$G,'組手 集計用'!P$6)</f>
        <v>0</v>
      </c>
      <c r="Q33" s="107">
        <f>COUNTIFS($E:$E,'組手 集計用'!$N33,$F:$F,'組手 集計用'!$M$14,$G:$G,'組手 集計用'!Q$6)</f>
        <v>0</v>
      </c>
      <c r="R33" s="107">
        <f>COUNTIFS($E:$E,'組手 集計用'!$N33,$F:$F,'組手 集計用'!$M$14,$G:$G,'組手 集計用'!R$6)</f>
        <v>0</v>
      </c>
      <c r="S33" s="107">
        <f>COUNTIFS($E:$E,'組手 集計用'!$N33,$F:$F,'組手 集計用'!$M$14,$G:$G,'組手 集計用'!S$6)</f>
        <v>0</v>
      </c>
      <c r="T33" s="107">
        <f t="shared" si="4"/>
        <v>0</v>
      </c>
      <c r="U33" s="149"/>
    </row>
    <row r="34" spans="1:21" ht="24.75" customHeight="1">
      <c r="A34" s="75">
        <v>31</v>
      </c>
      <c r="B34" s="110" t="str">
        <f>IF(選手申込書!J39=リスト!$H$3,選手申込書!$C$4,"")</f>
        <v/>
      </c>
      <c r="C34" s="110" t="str">
        <f>IF(選手申込書!$J39=リスト!$H$3,選手申込書!B39,"")</f>
        <v/>
      </c>
      <c r="D34" s="110" t="str">
        <f>IF(選手申込書!$J39=リスト!$H$3,選手申込書!C39,"")</f>
        <v/>
      </c>
      <c r="E34" s="110" t="str">
        <f>IF(選手申込書!$J39=リスト!$H$3,選手申込書!D39,"")</f>
        <v/>
      </c>
      <c r="F34" s="110" t="str">
        <f>IF(選手申込書!$J39=リスト!$H$3,選手申込書!G39,"")</f>
        <v/>
      </c>
      <c r="G34" s="110" t="str">
        <f>IF(選手申込書!$J39=リスト!$H$3,選手申込書!H39,"")</f>
        <v/>
      </c>
      <c r="H34" s="102" t="e">
        <f>IF(選手申込書!#REF!="","",選手申込書!#REF!)</f>
        <v>#REF!</v>
      </c>
      <c r="I34" s="101" t="str">
        <f>IF(選手申込書!I39="","",選手申込書!I39)</f>
        <v/>
      </c>
      <c r="J34" s="101" t="str">
        <f>IF(選手申込書!J39="","",選手申込書!J39)</f>
        <v/>
      </c>
      <c r="M34" s="148"/>
      <c r="N34" s="104" t="s">
        <v>138</v>
      </c>
      <c r="O34" s="107">
        <f>COUNTIFS($E:$E,'組手 集計用'!$N34,$F:$F,'組手 集計用'!$M$14,$G:$G,'組手 集計用'!O$6)</f>
        <v>0</v>
      </c>
      <c r="P34" s="107">
        <f>COUNTIFS($E:$E,'組手 集計用'!$N34,$F:$F,'組手 集計用'!$M$14,$G:$G,'組手 集計用'!P$6)</f>
        <v>0</v>
      </c>
      <c r="Q34" s="107">
        <f>COUNTIFS($E:$E,'組手 集計用'!$N34,$F:$F,'組手 集計用'!$M$14,$G:$G,'組手 集計用'!Q$6)</f>
        <v>0</v>
      </c>
      <c r="R34" s="107">
        <f>COUNTIFS($E:$E,'組手 集計用'!$N34,$F:$F,'組手 集計用'!$M$14,$G:$G,'組手 集計用'!R$6)</f>
        <v>0</v>
      </c>
      <c r="S34" s="107">
        <f>COUNTIFS($E:$E,'組手 集計用'!$N34,$F:$F,'組手 集計用'!$M$14,$G:$G,'組手 集計用'!S$6)</f>
        <v>0</v>
      </c>
      <c r="T34" s="107">
        <f t="shared" si="4"/>
        <v>0</v>
      </c>
      <c r="U34" s="149"/>
    </row>
    <row r="35" spans="1:21" ht="24.75" customHeight="1">
      <c r="A35" s="75">
        <v>32</v>
      </c>
      <c r="B35" s="110" t="str">
        <f>IF(選手申込書!J40=リスト!$H$3,選手申込書!$C$4,"")</f>
        <v/>
      </c>
      <c r="C35" s="110" t="str">
        <f>IF(選手申込書!$J40=リスト!$H$3,選手申込書!B40,"")</f>
        <v/>
      </c>
      <c r="D35" s="110" t="str">
        <f>IF(選手申込書!$J40=リスト!$H$3,選手申込書!C40,"")</f>
        <v/>
      </c>
      <c r="E35" s="110" t="str">
        <f>IF(選手申込書!$J40=リスト!$H$3,選手申込書!D40,"")</f>
        <v/>
      </c>
      <c r="F35" s="110" t="str">
        <f>IF(選手申込書!$J40=リスト!$H$3,選手申込書!G40,"")</f>
        <v/>
      </c>
      <c r="G35" s="110" t="str">
        <f>IF(選手申込書!$J40=リスト!$H$3,選手申込書!H40,"")</f>
        <v/>
      </c>
      <c r="H35" s="102" t="e">
        <f>IF(選手申込書!#REF!="","",選手申込書!#REF!)</f>
        <v>#REF!</v>
      </c>
      <c r="I35" s="101" t="str">
        <f>IF(選手申込書!I40="","",選手申込書!I40)</f>
        <v/>
      </c>
      <c r="J35" s="101" t="str">
        <f>IF(選手申込書!J40="","",選手申込書!J40)</f>
        <v/>
      </c>
      <c r="M35" s="148" t="s">
        <v>151</v>
      </c>
      <c r="N35" s="75" t="s">
        <v>137</v>
      </c>
      <c r="O35" s="107">
        <f>COUNTIFS($E:$E,'組手 集計用'!$N35,$F:$F,'組手 集計用'!$M$16,$G:$G,'組手 集計用'!O$6)</f>
        <v>0</v>
      </c>
      <c r="P35" s="107">
        <f>COUNTIFS($E:$E,'組手 集計用'!$N35,$F:$F,'組手 集計用'!$M$16,$G:$G,'組手 集計用'!P$6)</f>
        <v>0</v>
      </c>
      <c r="Q35" s="107">
        <f>COUNTIFS($E:$E,'組手 集計用'!$N35,$F:$F,'組手 集計用'!$M$16,$G:$G,'組手 集計用'!Q$6)</f>
        <v>0</v>
      </c>
      <c r="R35" s="107">
        <f>COUNTIFS($E:$E,'組手 集計用'!$N35,$F:$F,'組手 集計用'!$M$16,$G:$G,'組手 集計用'!R$6)</f>
        <v>0</v>
      </c>
      <c r="S35" s="107">
        <f>COUNTIFS($E:$E,'組手 集計用'!$N35,$F:$F,'組手 集計用'!$M$16,$G:$G,'組手 集計用'!S$6)</f>
        <v>0</v>
      </c>
      <c r="T35" s="107">
        <f t="shared" si="4"/>
        <v>0</v>
      </c>
      <c r="U35" s="149"/>
    </row>
    <row r="36" spans="1:21" ht="24.75" customHeight="1">
      <c r="A36" s="75">
        <v>33</v>
      </c>
      <c r="B36" s="110" t="str">
        <f>IF(選手申込書!J41=リスト!$H$3,選手申込書!$C$4,"")</f>
        <v/>
      </c>
      <c r="C36" s="110" t="str">
        <f>IF(選手申込書!$J41=リスト!$H$3,選手申込書!B41,"")</f>
        <v/>
      </c>
      <c r="D36" s="110" t="str">
        <f>IF(選手申込書!$J41=リスト!$H$3,選手申込書!C41,"")</f>
        <v/>
      </c>
      <c r="E36" s="110" t="str">
        <f>IF(選手申込書!$J41=リスト!$H$3,選手申込書!D41,"")</f>
        <v/>
      </c>
      <c r="F36" s="110" t="str">
        <f>IF(選手申込書!$J41=リスト!$H$3,選手申込書!G41,"")</f>
        <v/>
      </c>
      <c r="G36" s="110" t="str">
        <f>IF(選手申込書!$J41=リスト!$H$3,選手申込書!H41,"")</f>
        <v/>
      </c>
      <c r="H36" s="102" t="e">
        <f>IF(選手申込書!#REF!="","",選手申込書!#REF!)</f>
        <v>#REF!</v>
      </c>
      <c r="I36" s="101" t="str">
        <f>IF(選手申込書!I41="","",選手申込書!I41)</f>
        <v/>
      </c>
      <c r="J36" s="101" t="str">
        <f>IF(選手申込書!J41="","",選手申込書!J41)</f>
        <v/>
      </c>
      <c r="M36" s="148"/>
      <c r="N36" s="104" t="s">
        <v>138</v>
      </c>
      <c r="O36" s="107">
        <f>COUNTIFS($E:$E,'組手 集計用'!$N36,$F:$F,'組手 集計用'!$M$16,$G:$G,'組手 集計用'!O$6)</f>
        <v>0</v>
      </c>
      <c r="P36" s="107">
        <f>COUNTIFS($E:$E,'組手 集計用'!$N36,$F:$F,'組手 集計用'!$M$16,$G:$G,'組手 集計用'!P$6)</f>
        <v>0</v>
      </c>
      <c r="Q36" s="107">
        <f>COUNTIFS($E:$E,'組手 集計用'!$N36,$F:$F,'組手 集計用'!$M$16,$G:$G,'組手 集計用'!Q$6)</f>
        <v>0</v>
      </c>
      <c r="R36" s="107">
        <f>COUNTIFS($E:$E,'組手 集計用'!$N36,$F:$F,'組手 集計用'!$M$16,$G:$G,'組手 集計用'!R$6)</f>
        <v>0</v>
      </c>
      <c r="S36" s="107">
        <f>COUNTIFS($E:$E,'組手 集計用'!$N36,$F:$F,'組手 集計用'!$M$16,$G:$G,'組手 集計用'!S$6)</f>
        <v>0</v>
      </c>
      <c r="T36" s="107">
        <f t="shared" si="4"/>
        <v>0</v>
      </c>
      <c r="U36" s="149"/>
    </row>
    <row r="37" spans="1:21" ht="24.75" customHeight="1">
      <c r="A37" s="75">
        <v>34</v>
      </c>
      <c r="B37" s="110" t="str">
        <f>IF(選手申込書!J42=リスト!$H$3,選手申込書!$C$4,"")</f>
        <v/>
      </c>
      <c r="C37" s="110" t="str">
        <f>IF(選手申込書!$J42=リスト!$H$3,選手申込書!B42,"")</f>
        <v/>
      </c>
      <c r="D37" s="110" t="str">
        <f>IF(選手申込書!$J42=リスト!$H$3,選手申込書!C42,"")</f>
        <v/>
      </c>
      <c r="E37" s="110" t="str">
        <f>IF(選手申込書!$J42=リスト!$H$3,選手申込書!D42,"")</f>
        <v/>
      </c>
      <c r="F37" s="110" t="str">
        <f>IF(選手申込書!$J42=リスト!$H$3,選手申込書!G42,"")</f>
        <v/>
      </c>
      <c r="G37" s="110" t="str">
        <f>IF(選手申込書!$J42=リスト!$H$3,選手申込書!H42,"")</f>
        <v/>
      </c>
      <c r="H37" s="102" t="e">
        <f>IF(選手申込書!#REF!="","",選手申込書!#REF!)</f>
        <v>#REF!</v>
      </c>
      <c r="I37" s="101" t="str">
        <f>IF(選手申込書!I42="","",選手申込書!I42)</f>
        <v/>
      </c>
      <c r="J37" s="101" t="str">
        <f>IF(選手申込書!J42="","",選手申込書!J42)</f>
        <v/>
      </c>
      <c r="M37" s="148" t="s">
        <v>152</v>
      </c>
      <c r="N37" s="75" t="s">
        <v>137</v>
      </c>
      <c r="O37" s="107">
        <f>COUNTIFS($E:$E,'組手 集計用'!$N37,$F:$F,'組手 集計用'!$M$18,$G:$G,'組手 集計用'!O$6)</f>
        <v>0</v>
      </c>
      <c r="P37" s="107">
        <f>COUNTIFS($E:$E,'組手 集計用'!$N37,$F:$F,'組手 集計用'!$M$18,$G:$G,'組手 集計用'!P$6)</f>
        <v>0</v>
      </c>
      <c r="Q37" s="107">
        <f>COUNTIFS($E:$E,'組手 集計用'!$N37,$F:$F,'組手 集計用'!$M$18,$G:$G,'組手 集計用'!Q$6)</f>
        <v>0</v>
      </c>
      <c r="R37" s="107">
        <f>COUNTIFS($E:$E,'組手 集計用'!$N37,$F:$F,'組手 集計用'!$M$18,$G:$G,'組手 集計用'!R$6)</f>
        <v>0</v>
      </c>
      <c r="S37" s="107">
        <f>COUNTIFS($E:$E,'組手 集計用'!$N37,$F:$F,'組手 集計用'!$M$18,$G:$G,'組手 集計用'!S$6)</f>
        <v>0</v>
      </c>
      <c r="T37" s="107">
        <f t="shared" si="4"/>
        <v>0</v>
      </c>
      <c r="U37" s="149"/>
    </row>
    <row r="38" spans="1:21" ht="24.75" customHeight="1">
      <c r="A38" s="75">
        <v>35</v>
      </c>
      <c r="B38" s="110" t="str">
        <f>IF(選手申込書!J43=リスト!$H$3,選手申込書!$C$4,"")</f>
        <v/>
      </c>
      <c r="C38" s="110" t="str">
        <f>IF(選手申込書!$J43=リスト!$H$3,選手申込書!B43,"")</f>
        <v/>
      </c>
      <c r="D38" s="110" t="str">
        <f>IF(選手申込書!$J43=リスト!$H$3,選手申込書!C43,"")</f>
        <v/>
      </c>
      <c r="E38" s="110" t="str">
        <f>IF(選手申込書!$J43=リスト!$H$3,選手申込書!D43,"")</f>
        <v/>
      </c>
      <c r="F38" s="110" t="str">
        <f>IF(選手申込書!$J43=リスト!$H$3,選手申込書!G43,"")</f>
        <v/>
      </c>
      <c r="G38" s="110" t="str">
        <f>IF(選手申込書!$J43=リスト!$H$3,選手申込書!H43,"")</f>
        <v/>
      </c>
      <c r="H38" s="102" t="e">
        <f>IF(選手申込書!#REF!="","",選手申込書!#REF!)</f>
        <v>#REF!</v>
      </c>
      <c r="I38" s="101" t="str">
        <f>IF(選手申込書!I43="","",選手申込書!I43)</f>
        <v/>
      </c>
      <c r="J38" s="101" t="str">
        <f>IF(選手申込書!J43="","",選手申込書!J43)</f>
        <v/>
      </c>
      <c r="M38" s="148"/>
      <c r="N38" s="104" t="s">
        <v>138</v>
      </c>
      <c r="O38" s="107">
        <f>COUNTIFS($E:$E,'組手 集計用'!$N38,$F:$F,'組手 集計用'!$M$18,$G:$G,'組手 集計用'!O$6)</f>
        <v>0</v>
      </c>
      <c r="P38" s="107">
        <f>COUNTIFS($E:$E,'組手 集計用'!$N38,$F:$F,'組手 集計用'!$M$18,$G:$G,'組手 集計用'!P$6)</f>
        <v>0</v>
      </c>
      <c r="Q38" s="107">
        <f>COUNTIFS($E:$E,'組手 集計用'!$N38,$F:$F,'組手 集計用'!$M$18,$G:$G,'組手 集計用'!Q$6)</f>
        <v>0</v>
      </c>
      <c r="R38" s="107">
        <f>COUNTIFS($E:$E,'組手 集計用'!$N38,$F:$F,'組手 集計用'!$M$18,$G:$G,'組手 集計用'!R$6)</f>
        <v>0</v>
      </c>
      <c r="S38" s="107">
        <f>COUNTIFS($E:$E,'組手 集計用'!$N38,$F:$F,'組手 集計用'!$M$18,$G:$G,'組手 集計用'!S$6)</f>
        <v>0</v>
      </c>
      <c r="T38" s="107">
        <f t="shared" si="4"/>
        <v>0</v>
      </c>
      <c r="U38" s="145"/>
    </row>
    <row r="39" spans="1:21" ht="24.75" customHeight="1">
      <c r="A39" s="75">
        <v>36</v>
      </c>
      <c r="B39" s="110" t="str">
        <f>IF(選手申込書!J44=リスト!$H$3,選手申込書!$C$4,"")</f>
        <v/>
      </c>
      <c r="C39" s="110" t="str">
        <f>IF(選手申込書!$J44=リスト!$H$3,選手申込書!B44,"")</f>
        <v/>
      </c>
      <c r="D39" s="110" t="str">
        <f>IF(選手申込書!$J44=リスト!$H$3,選手申込書!C44,"")</f>
        <v/>
      </c>
      <c r="E39" s="110" t="str">
        <f>IF(選手申込書!$J44=リスト!$H$3,選手申込書!D44,"")</f>
        <v/>
      </c>
      <c r="F39" s="110" t="str">
        <f>IF(選手申込書!$J44=リスト!$H$3,選手申込書!G44,"")</f>
        <v/>
      </c>
      <c r="G39" s="110" t="str">
        <f>IF(選手申込書!$J44=リスト!$H$3,選手申込書!H44,"")</f>
        <v/>
      </c>
      <c r="H39" s="102" t="e">
        <f>IF(選手申込書!#REF!="","",選手申込書!#REF!)</f>
        <v>#REF!</v>
      </c>
      <c r="I39" s="101" t="str">
        <f>IF(選手申込書!I44="","",選手申込書!I44)</f>
        <v/>
      </c>
      <c r="J39" s="101" t="str">
        <f>IF(選手申込書!J44="","",選手申込書!J44)</f>
        <v/>
      </c>
      <c r="M39" s="142" t="s">
        <v>241</v>
      </c>
      <c r="N39" s="75" t="s">
        <v>137</v>
      </c>
      <c r="O39" s="107">
        <f>SUM(O31+O33+O35+O37)</f>
        <v>0</v>
      </c>
      <c r="P39" s="107">
        <f t="shared" ref="P39:S40" si="5">SUM(P31+P33+P35+P37)</f>
        <v>0</v>
      </c>
      <c r="Q39" s="107">
        <f t="shared" si="5"/>
        <v>0</v>
      </c>
      <c r="R39" s="107">
        <f t="shared" si="5"/>
        <v>0</v>
      </c>
      <c r="S39" s="107">
        <f t="shared" si="5"/>
        <v>0</v>
      </c>
      <c r="T39" s="115"/>
    </row>
    <row r="40" spans="1:21" ht="25.5" customHeight="1" thickBot="1">
      <c r="A40" s="75">
        <v>37</v>
      </c>
      <c r="B40" s="110" t="str">
        <f>IF(選手申込書!J45=リスト!$H$3,選手申込書!$C$4,"")</f>
        <v/>
      </c>
      <c r="C40" s="110" t="str">
        <f>IF(選手申込書!$J45=リスト!$H$3,選手申込書!B45,"")</f>
        <v/>
      </c>
      <c r="D40" s="110" t="str">
        <f>IF(選手申込書!$J45=リスト!$H$3,選手申込書!C45,"")</f>
        <v/>
      </c>
      <c r="E40" s="110" t="str">
        <f>IF(選手申込書!$J45=リスト!$H$3,選手申込書!D45,"")</f>
        <v/>
      </c>
      <c r="F40" s="110" t="str">
        <f>IF(選手申込書!$J45=リスト!$H$3,選手申込書!G45,"")</f>
        <v/>
      </c>
      <c r="G40" s="110" t="str">
        <f>IF(選手申込書!$J45=リスト!$H$3,選手申込書!H45,"")</f>
        <v/>
      </c>
      <c r="H40" s="102" t="e">
        <f>IF(選手申込書!#REF!="","",選手申込書!#REF!)</f>
        <v>#REF!</v>
      </c>
      <c r="I40" s="101" t="str">
        <f>IF(選手申込書!I45="","",選手申込書!I45)</f>
        <v/>
      </c>
      <c r="J40" s="101" t="str">
        <f>IF(選手申込書!J45="","",選手申込書!J45)</f>
        <v/>
      </c>
      <c r="M40" s="142"/>
      <c r="N40" s="104" t="s">
        <v>138</v>
      </c>
      <c r="O40" s="107">
        <f>SUM(O32+O34+O36+O38)</f>
        <v>0</v>
      </c>
      <c r="P40" s="107">
        <f t="shared" si="5"/>
        <v>0</v>
      </c>
      <c r="Q40" s="107">
        <f t="shared" si="5"/>
        <v>0</v>
      </c>
      <c r="R40" s="107">
        <f t="shared" si="5"/>
        <v>0</v>
      </c>
      <c r="S40" s="107">
        <f t="shared" si="5"/>
        <v>0</v>
      </c>
      <c r="T40" s="115"/>
    </row>
    <row r="41" spans="1:21" ht="25.5" customHeight="1" thickBot="1">
      <c r="A41" s="75">
        <v>38</v>
      </c>
      <c r="B41" s="110" t="str">
        <f>IF(選手申込書!J46=リスト!$H$3,選手申込書!$C$4,"")</f>
        <v/>
      </c>
      <c r="C41" s="110" t="str">
        <f>IF(選手申込書!$J46=リスト!$H$3,選手申込書!B46,"")</f>
        <v/>
      </c>
      <c r="D41" s="110" t="str">
        <f>IF(選手申込書!$J46=リスト!$H$3,選手申込書!C46,"")</f>
        <v/>
      </c>
      <c r="E41" s="110" t="str">
        <f>IF(選手申込書!$J46=リスト!$H$3,選手申込書!D46,"")</f>
        <v/>
      </c>
      <c r="F41" s="110" t="str">
        <f>IF(選手申込書!$J46=リスト!$H$3,選手申込書!G46,"")</f>
        <v/>
      </c>
      <c r="G41" s="110" t="str">
        <f>IF(選手申込書!$J46=リスト!$H$3,選手申込書!H46,"")</f>
        <v/>
      </c>
      <c r="H41" s="102" t="e">
        <f>IF(選手申込書!#REF!="","",選手申込書!#REF!)</f>
        <v>#REF!</v>
      </c>
      <c r="I41" s="101" t="str">
        <f>IF(選手申込書!I46="","",選手申込書!I46)</f>
        <v/>
      </c>
      <c r="J41" s="101" t="str">
        <f>IF(選手申込書!J46="","",選手申込書!J46)</f>
        <v/>
      </c>
      <c r="M41" s="142" t="s">
        <v>245</v>
      </c>
      <c r="N41" s="142"/>
      <c r="O41" s="143">
        <f>SUM(O39:S40)</f>
        <v>0</v>
      </c>
      <c r="P41" s="144"/>
      <c r="Q41" s="144"/>
      <c r="R41" s="144"/>
      <c r="S41" s="145"/>
      <c r="U41" s="116" t="str">
        <f>+IF(O41=U31,"OK","NG")</f>
        <v>OK</v>
      </c>
    </row>
    <row r="42" spans="1:21" ht="25.5" customHeight="1">
      <c r="A42" s="75">
        <v>39</v>
      </c>
      <c r="B42" s="110" t="str">
        <f>IF(選手申込書!J47=リスト!$H$3,選手申込書!$C$4,"")</f>
        <v/>
      </c>
      <c r="C42" s="110" t="str">
        <f>IF(選手申込書!$J47=リスト!$H$3,選手申込書!B47,"")</f>
        <v/>
      </c>
      <c r="D42" s="110" t="str">
        <f>IF(選手申込書!$J47=リスト!$H$3,選手申込書!C47,"")</f>
        <v/>
      </c>
      <c r="E42" s="110" t="str">
        <f>IF(選手申込書!$J47=リスト!$H$3,選手申込書!D47,"")</f>
        <v/>
      </c>
      <c r="F42" s="110" t="str">
        <f>IF(選手申込書!$J47=リスト!$H$3,選手申込書!G47,"")</f>
        <v/>
      </c>
      <c r="G42" s="110" t="str">
        <f>IF(選手申込書!$J47=リスト!$H$3,選手申込書!H47,"")</f>
        <v/>
      </c>
      <c r="H42" s="102" t="e">
        <f>IF(選手申込書!#REF!="","",選手申込書!#REF!)</f>
        <v>#REF!</v>
      </c>
      <c r="I42" s="101" t="str">
        <f>IF(選手申込書!I47="","",選手申込書!I47)</f>
        <v/>
      </c>
      <c r="J42" s="101" t="str">
        <f>IF(選手申込書!J47="","",選手申込書!J47)</f>
        <v/>
      </c>
    </row>
    <row r="43" spans="1:21" ht="25.5" customHeight="1">
      <c r="A43" s="75">
        <v>40</v>
      </c>
      <c r="B43" s="110" t="str">
        <f>IF(選手申込書!J48=リスト!$H$3,選手申込書!$C$4,"")</f>
        <v/>
      </c>
      <c r="C43" s="110" t="str">
        <f>IF(選手申込書!$J48=リスト!$H$3,選手申込書!B48,"")</f>
        <v/>
      </c>
      <c r="D43" s="110" t="str">
        <f>IF(選手申込書!$J48=リスト!$H$3,選手申込書!C48,"")</f>
        <v/>
      </c>
      <c r="E43" s="110" t="str">
        <f>IF(選手申込書!$J48=リスト!$H$3,選手申込書!D48,"")</f>
        <v/>
      </c>
      <c r="F43" s="110" t="str">
        <f>IF(選手申込書!$J48=リスト!$H$3,選手申込書!G48,"")</f>
        <v/>
      </c>
      <c r="G43" s="110" t="str">
        <f>IF(選手申込書!$J48=リスト!$H$3,選手申込書!H48,"")</f>
        <v/>
      </c>
      <c r="H43" s="102" t="e">
        <f>IF(選手申込書!#REF!="","",選手申込書!#REF!)</f>
        <v>#REF!</v>
      </c>
      <c r="I43" s="101" t="str">
        <f>IF(選手申込書!I48="","",選手申込書!I48)</f>
        <v/>
      </c>
      <c r="J43" s="101" t="str">
        <f>IF(選手申込書!J48="","",選手申込書!J48)</f>
        <v/>
      </c>
    </row>
    <row r="44" spans="1:21" ht="25.5" customHeight="1">
      <c r="A44" s="75">
        <v>41</v>
      </c>
      <c r="B44" s="110" t="str">
        <f>IF(選手申込書!J49=リスト!$H$3,選手申込書!$C$4,"")</f>
        <v/>
      </c>
      <c r="C44" s="110" t="str">
        <f>IF(選手申込書!$J49=リスト!$H$3,選手申込書!B49,"")</f>
        <v/>
      </c>
      <c r="D44" s="110" t="str">
        <f>IF(選手申込書!$J49=リスト!$H$3,選手申込書!C49,"")</f>
        <v/>
      </c>
      <c r="E44" s="110" t="str">
        <f>IF(選手申込書!$J49=リスト!$H$3,選手申込書!D49,"")</f>
        <v/>
      </c>
      <c r="F44" s="110" t="str">
        <f>IF(選手申込書!$J49=リスト!$H$3,選手申込書!G49,"")</f>
        <v/>
      </c>
      <c r="G44" s="110" t="str">
        <f>IF(選手申込書!$J49=リスト!$H$3,選手申込書!H49,"")</f>
        <v/>
      </c>
      <c r="H44" s="102" t="e">
        <f>IF(選手申込書!#REF!="","",選手申込書!#REF!)</f>
        <v>#REF!</v>
      </c>
      <c r="I44" s="101" t="str">
        <f>IF(選手申込書!I49="","",選手申込書!I49)</f>
        <v/>
      </c>
      <c r="J44" s="101" t="str">
        <f>IF(選手申込書!J49="","",選手申込書!J49)</f>
        <v/>
      </c>
    </row>
    <row r="45" spans="1:21" ht="25.5" customHeight="1">
      <c r="A45" s="75">
        <v>42</v>
      </c>
      <c r="B45" s="110" t="str">
        <f>IF(選手申込書!J50=リスト!$H$3,選手申込書!$C$4,"")</f>
        <v/>
      </c>
      <c r="C45" s="110" t="str">
        <f>IF(選手申込書!$J50=リスト!$H$3,選手申込書!B50,"")</f>
        <v/>
      </c>
      <c r="D45" s="110" t="str">
        <f>IF(選手申込書!$J50=リスト!$H$3,選手申込書!C50,"")</f>
        <v/>
      </c>
      <c r="E45" s="110" t="str">
        <f>IF(選手申込書!$J50=リスト!$H$3,選手申込書!D50,"")</f>
        <v/>
      </c>
      <c r="F45" s="110" t="str">
        <f>IF(選手申込書!$J50=リスト!$H$3,選手申込書!G50,"")</f>
        <v/>
      </c>
      <c r="G45" s="110" t="str">
        <f>IF(選手申込書!$J50=リスト!$H$3,選手申込書!H50,"")</f>
        <v/>
      </c>
      <c r="H45" s="102" t="e">
        <f>IF(選手申込書!#REF!="","",選手申込書!#REF!)</f>
        <v>#REF!</v>
      </c>
      <c r="I45" s="101" t="str">
        <f>IF(選手申込書!I50="","",選手申込書!I50)</f>
        <v/>
      </c>
      <c r="J45" s="101" t="str">
        <f>IF(選手申込書!J50="","",選手申込書!J50)</f>
        <v/>
      </c>
    </row>
    <row r="46" spans="1:21" ht="25.5" customHeight="1">
      <c r="A46" s="75">
        <v>43</v>
      </c>
      <c r="B46" s="110" t="str">
        <f>IF(選手申込書!J51=リスト!$H$3,選手申込書!$C$4,"")</f>
        <v/>
      </c>
      <c r="C46" s="110" t="str">
        <f>IF(選手申込書!$J51=リスト!$H$3,選手申込書!B51,"")</f>
        <v/>
      </c>
      <c r="D46" s="110" t="str">
        <f>IF(選手申込書!$J51=リスト!$H$3,選手申込書!C51,"")</f>
        <v/>
      </c>
      <c r="E46" s="110" t="str">
        <f>IF(選手申込書!$J51=リスト!$H$3,選手申込書!D51,"")</f>
        <v/>
      </c>
      <c r="F46" s="110" t="str">
        <f>IF(選手申込書!$J51=リスト!$H$3,選手申込書!G51,"")</f>
        <v/>
      </c>
      <c r="G46" s="110" t="str">
        <f>IF(選手申込書!$J51=リスト!$H$3,選手申込書!H51,"")</f>
        <v/>
      </c>
      <c r="H46" s="102" t="e">
        <f>IF(選手申込書!#REF!="","",選手申込書!#REF!)</f>
        <v>#REF!</v>
      </c>
      <c r="I46" s="101" t="str">
        <f>IF(選手申込書!I51="","",選手申込書!I51)</f>
        <v/>
      </c>
      <c r="J46" s="101" t="str">
        <f>IF(選手申込書!J51="","",選手申込書!J51)</f>
        <v/>
      </c>
    </row>
    <row r="47" spans="1:21" ht="25.5" customHeight="1">
      <c r="A47" s="75">
        <v>44</v>
      </c>
      <c r="B47" s="110" t="str">
        <f>IF(選手申込書!J52=リスト!$H$3,選手申込書!$C$4,"")</f>
        <v/>
      </c>
      <c r="C47" s="110" t="str">
        <f>IF(選手申込書!$J52=リスト!$H$3,選手申込書!B52,"")</f>
        <v/>
      </c>
      <c r="D47" s="110" t="str">
        <f>IF(選手申込書!$J52=リスト!$H$3,選手申込書!C52,"")</f>
        <v/>
      </c>
      <c r="E47" s="110" t="str">
        <f>IF(選手申込書!$J52=リスト!$H$3,選手申込書!D52,"")</f>
        <v/>
      </c>
      <c r="F47" s="110" t="str">
        <f>IF(選手申込書!$J52=リスト!$H$3,選手申込書!G52,"")</f>
        <v/>
      </c>
      <c r="G47" s="110" t="str">
        <f>IF(選手申込書!$J52=リスト!$H$3,選手申込書!H52,"")</f>
        <v/>
      </c>
      <c r="H47" s="102" t="e">
        <f>IF(選手申込書!#REF!="","",選手申込書!#REF!)</f>
        <v>#REF!</v>
      </c>
      <c r="I47" s="101" t="str">
        <f>IF(選手申込書!I52="","",選手申込書!I52)</f>
        <v/>
      </c>
      <c r="J47" s="101" t="str">
        <f>IF(選手申込書!J52="","",選手申込書!J52)</f>
        <v/>
      </c>
    </row>
    <row r="48" spans="1:21" ht="25.5" customHeight="1">
      <c r="A48" s="75">
        <v>45</v>
      </c>
      <c r="B48" s="110" t="str">
        <f>IF(選手申込書!J53=リスト!$H$3,選手申込書!$C$4,"")</f>
        <v/>
      </c>
      <c r="C48" s="110" t="str">
        <f>IF(選手申込書!$J53=リスト!$H$3,選手申込書!B53,"")</f>
        <v/>
      </c>
      <c r="D48" s="110" t="str">
        <f>IF(選手申込書!$J53=リスト!$H$3,選手申込書!C53,"")</f>
        <v/>
      </c>
      <c r="E48" s="110" t="str">
        <f>IF(選手申込書!$J53=リスト!$H$3,選手申込書!D53,"")</f>
        <v/>
      </c>
      <c r="F48" s="110" t="str">
        <f>IF(選手申込書!$J53=リスト!$H$3,選手申込書!G53,"")</f>
        <v/>
      </c>
      <c r="G48" s="110" t="str">
        <f>IF(選手申込書!$J53=リスト!$H$3,選手申込書!H53,"")</f>
        <v/>
      </c>
      <c r="H48" s="102" t="e">
        <f>IF(選手申込書!#REF!="","",選手申込書!#REF!)</f>
        <v>#REF!</v>
      </c>
      <c r="I48" s="101" t="str">
        <f>IF(選手申込書!I53="","",選手申込書!I53)</f>
        <v/>
      </c>
      <c r="J48" s="101" t="str">
        <f>IF(選手申込書!J53="","",選手申込書!J53)</f>
        <v/>
      </c>
    </row>
    <row r="49" spans="1:10" ht="25.5" customHeight="1">
      <c r="A49" s="75">
        <v>46</v>
      </c>
      <c r="B49" s="110" t="str">
        <f>IF(選手申込書!J54=リスト!$H$3,選手申込書!$C$4,"")</f>
        <v/>
      </c>
      <c r="C49" s="110" t="str">
        <f>IF(選手申込書!$J54=リスト!$H$3,選手申込書!B54,"")</f>
        <v/>
      </c>
      <c r="D49" s="110" t="str">
        <f>IF(選手申込書!$J54=リスト!$H$3,選手申込書!C54,"")</f>
        <v/>
      </c>
      <c r="E49" s="110" t="str">
        <f>IF(選手申込書!$J54=リスト!$H$3,選手申込書!D54,"")</f>
        <v/>
      </c>
      <c r="F49" s="110" t="str">
        <f>IF(選手申込書!$J54=リスト!$H$3,選手申込書!G54,"")</f>
        <v/>
      </c>
      <c r="G49" s="110" t="str">
        <f>IF(選手申込書!$J54=リスト!$H$3,選手申込書!H54,"")</f>
        <v/>
      </c>
      <c r="H49" s="102" t="e">
        <f>IF(選手申込書!#REF!="","",選手申込書!#REF!)</f>
        <v>#REF!</v>
      </c>
      <c r="I49" s="101" t="str">
        <f>IF(選手申込書!I54="","",選手申込書!I54)</f>
        <v/>
      </c>
      <c r="J49" s="101" t="str">
        <f>IF(選手申込書!J54="","",選手申込書!J54)</f>
        <v/>
      </c>
    </row>
    <row r="50" spans="1:10" ht="25.5" customHeight="1">
      <c r="A50" s="75">
        <v>47</v>
      </c>
      <c r="B50" s="110" t="str">
        <f>IF(選手申込書!J55=リスト!$H$3,選手申込書!$C$4,"")</f>
        <v/>
      </c>
      <c r="C50" s="110" t="str">
        <f>IF(選手申込書!$J55=リスト!$H$3,選手申込書!B55,"")</f>
        <v/>
      </c>
      <c r="D50" s="110" t="str">
        <f>IF(選手申込書!$J55=リスト!$H$3,選手申込書!C55,"")</f>
        <v/>
      </c>
      <c r="E50" s="110" t="str">
        <f>IF(選手申込書!$J55=リスト!$H$3,選手申込書!D55,"")</f>
        <v/>
      </c>
      <c r="F50" s="110" t="str">
        <f>IF(選手申込書!$J55=リスト!$H$3,選手申込書!G55,"")</f>
        <v/>
      </c>
      <c r="G50" s="110" t="str">
        <f>IF(選手申込書!$J55=リスト!$H$3,選手申込書!H55,"")</f>
        <v/>
      </c>
      <c r="H50" s="102" t="e">
        <f>IF(選手申込書!#REF!="","",選手申込書!#REF!)</f>
        <v>#REF!</v>
      </c>
      <c r="I50" s="101" t="str">
        <f>IF(選手申込書!I55="","",選手申込書!I55)</f>
        <v/>
      </c>
      <c r="J50" s="101" t="str">
        <f>IF(選手申込書!J55="","",選手申込書!J55)</f>
        <v/>
      </c>
    </row>
    <row r="51" spans="1:10" ht="25.5" customHeight="1">
      <c r="A51" s="75">
        <v>48</v>
      </c>
      <c r="B51" s="110" t="str">
        <f>IF(選手申込書!J56=リスト!$H$3,選手申込書!$C$4,"")</f>
        <v/>
      </c>
      <c r="C51" s="110" t="str">
        <f>IF(選手申込書!$J56=リスト!$H$3,選手申込書!B56,"")</f>
        <v/>
      </c>
      <c r="D51" s="110" t="str">
        <f>IF(選手申込書!$J56=リスト!$H$3,選手申込書!C56,"")</f>
        <v/>
      </c>
      <c r="E51" s="110" t="str">
        <f>IF(選手申込書!$J56=リスト!$H$3,選手申込書!D56,"")</f>
        <v/>
      </c>
      <c r="F51" s="110" t="str">
        <f>IF(選手申込書!$J56=リスト!$H$3,選手申込書!G56,"")</f>
        <v/>
      </c>
      <c r="G51" s="110" t="str">
        <f>IF(選手申込書!$J56=リスト!$H$3,選手申込書!H56,"")</f>
        <v/>
      </c>
      <c r="H51" s="102" t="e">
        <f>IF(選手申込書!#REF!="","",選手申込書!#REF!)</f>
        <v>#REF!</v>
      </c>
      <c r="I51" s="101" t="str">
        <f>IF(選手申込書!I56="","",選手申込書!I56)</f>
        <v/>
      </c>
      <c r="J51" s="101" t="str">
        <f>IF(選手申込書!J56="","",選手申込書!J56)</f>
        <v/>
      </c>
    </row>
    <row r="52" spans="1:10" ht="25.5" customHeight="1">
      <c r="A52" s="75">
        <v>49</v>
      </c>
      <c r="B52" s="110" t="str">
        <f>IF(選手申込書!J57=リスト!$H$3,選手申込書!$C$4,"")</f>
        <v/>
      </c>
      <c r="C52" s="110" t="str">
        <f>IF(選手申込書!$J57=リスト!$H$3,選手申込書!B57,"")</f>
        <v/>
      </c>
      <c r="D52" s="110" t="str">
        <f>IF(選手申込書!$J57=リスト!$H$3,選手申込書!C57,"")</f>
        <v/>
      </c>
      <c r="E52" s="110" t="str">
        <f>IF(選手申込書!$J57=リスト!$H$3,選手申込書!D57,"")</f>
        <v/>
      </c>
      <c r="F52" s="110" t="str">
        <f>IF(選手申込書!$J57=リスト!$H$3,選手申込書!G57,"")</f>
        <v/>
      </c>
      <c r="G52" s="110" t="str">
        <f>IF(選手申込書!$J57=リスト!$H$3,選手申込書!H57,"")</f>
        <v/>
      </c>
      <c r="H52" s="102" t="e">
        <f>IF(選手申込書!#REF!="","",選手申込書!#REF!)</f>
        <v>#REF!</v>
      </c>
      <c r="I52" s="101" t="str">
        <f>IF(選手申込書!I57="","",選手申込書!I57)</f>
        <v/>
      </c>
      <c r="J52" s="101" t="str">
        <f>IF(選手申込書!J57="","",選手申込書!J57)</f>
        <v/>
      </c>
    </row>
    <row r="53" spans="1:10" ht="25.5" customHeight="1">
      <c r="A53" s="75">
        <v>50</v>
      </c>
      <c r="B53" s="110" t="str">
        <f>IF(選手申込書!J58=リスト!$H$3,選手申込書!$C$4,"")</f>
        <v/>
      </c>
      <c r="C53" s="110" t="str">
        <f>IF(選手申込書!$J58=リスト!$H$3,選手申込書!B59,"")</f>
        <v/>
      </c>
      <c r="D53" s="110" t="str">
        <f>IF(選手申込書!$J58=リスト!$H$3,選手申込書!C58,"")</f>
        <v/>
      </c>
      <c r="E53" s="110" t="str">
        <f>IF(選手申込書!$J58=リスト!$H$3,選手申込書!D58,"")</f>
        <v/>
      </c>
      <c r="F53" s="110" t="str">
        <f>IF(選手申込書!$J58=リスト!$H$3,選手申込書!G58,"")</f>
        <v/>
      </c>
      <c r="G53" s="110" t="str">
        <f>IF(選手申込書!$J58=リスト!$H$3,選手申込書!H58,"")</f>
        <v/>
      </c>
      <c r="H53" s="102" t="e">
        <f>IF(選手申込書!#REF!="","",選手申込書!#REF!)</f>
        <v>#REF!</v>
      </c>
      <c r="I53" s="101" t="str">
        <f>IF(選手申込書!I58="","",選手申込書!I58)</f>
        <v/>
      </c>
      <c r="J53" s="101" t="str">
        <f>IF(選手申込書!J58="","",選手申込書!J58)</f>
        <v/>
      </c>
    </row>
    <row r="54" spans="1:10">
      <c r="B54" s="110" t="e">
        <f>IF(選手申込書!#REF!=リスト!$H$3,選手申込書!$C$4,"")</f>
        <v>#REF!</v>
      </c>
      <c r="C54" s="110" t="e">
        <f>IF(選手申込書!#REF!=リスト!$H$3,選手申込書!#REF!,"")</f>
        <v>#REF!</v>
      </c>
      <c r="D54" s="110" t="e">
        <f>IF(選手申込書!#REF!=リスト!$H$3,選手申込書!#REF!,"")</f>
        <v>#REF!</v>
      </c>
      <c r="E54" s="110" t="e">
        <f>IF(選手申込書!#REF!=リスト!$H$3,選手申込書!#REF!,"")</f>
        <v>#REF!</v>
      </c>
      <c r="F54" s="110" t="e">
        <f>IF(選手申込書!#REF!=リスト!$H$3,選手申込書!#REF!,"")</f>
        <v>#REF!</v>
      </c>
      <c r="G54" s="110" t="e">
        <f>IF(選手申込書!#REF!=リスト!$H$3,選手申込書!#REF!,"")</f>
        <v>#REF!</v>
      </c>
    </row>
    <row r="55" spans="1:10">
      <c r="B55" s="110" t="str">
        <f>IF(選手申込書!J59=リスト!$H$3,選手申込書!$C$4,"")</f>
        <v/>
      </c>
      <c r="C55" s="110" t="str">
        <f>IF(選手申込書!$J59=リスト!$H$3,選手申込書!#REF!,"")</f>
        <v/>
      </c>
      <c r="D55" s="110" t="str">
        <f>IF(選手申込書!$J59=リスト!$H$3,選手申込書!C59,"")</f>
        <v/>
      </c>
      <c r="E55" s="110" t="str">
        <f>IF(選手申込書!$J59=リスト!$H$3,選手申込書!D59,"")</f>
        <v/>
      </c>
      <c r="F55" s="110" t="str">
        <f>IF(選手申込書!$J59=リスト!$H$3,選手申込書!G59,"")</f>
        <v/>
      </c>
      <c r="G55" s="110" t="str">
        <f>IF(選手申込書!$J59=リスト!$H$3,選手申込書!H59,"")</f>
        <v/>
      </c>
    </row>
    <row r="56" spans="1:10">
      <c r="B56" s="110" t="e">
        <f>IF(選手申込書!#REF!=リスト!$H$3,選手申込書!$C$4,"")</f>
        <v>#REF!</v>
      </c>
      <c r="C56" s="110" t="e">
        <f>IF(選手申込書!#REF!=リスト!$H$3,選手申込書!B60,"")</f>
        <v>#REF!</v>
      </c>
      <c r="D56" s="110" t="e">
        <f>IF(選手申込書!#REF!=リスト!$H$3,選手申込書!C60,"")</f>
        <v>#REF!</v>
      </c>
      <c r="E56" s="110" t="e">
        <f>IF(選手申込書!#REF!=リスト!$H$3,選手申込書!D60,"")</f>
        <v>#REF!</v>
      </c>
      <c r="F56" s="110" t="e">
        <f>IF(選手申込書!#REF!=リスト!$H$3,選手申込書!G60,"")</f>
        <v>#REF!</v>
      </c>
      <c r="G56" s="110" t="e">
        <f>IF(選手申込書!#REF!=リスト!$H$3,選手申込書!H60,"")</f>
        <v>#REF!</v>
      </c>
    </row>
    <row r="57" spans="1:10">
      <c r="B57" s="110" t="str">
        <f>IF(選手申込書!J61=リスト!$H$3,選手申込書!$C$4,"")</f>
        <v/>
      </c>
      <c r="C57" s="110" t="str">
        <f>IF(選手申込書!$J61=リスト!$H$3,選手申込書!B61,"")</f>
        <v/>
      </c>
      <c r="D57" s="110" t="str">
        <f>IF(選手申込書!$J61=リスト!$H$3,選手申込書!C61,"")</f>
        <v/>
      </c>
      <c r="E57" s="110" t="str">
        <f>IF(選手申込書!$J61=リスト!$H$3,選手申込書!D61,"")</f>
        <v/>
      </c>
      <c r="F57" s="110" t="str">
        <f>IF(選手申込書!$J61=リスト!$H$3,選手申込書!G61,"")</f>
        <v/>
      </c>
      <c r="G57" s="110" t="str">
        <f>IF(選手申込書!$J61=リスト!$H$3,選手申込書!H61,"")</f>
        <v/>
      </c>
    </row>
    <row r="58" spans="1:10">
      <c r="B58" s="110" t="str">
        <f>IF(選手申込書!J62=リスト!$H$3,選手申込書!$C$4,"")</f>
        <v/>
      </c>
      <c r="C58" s="110" t="str">
        <f>IF(選手申込書!$J62=リスト!$H$3,選手申込書!B62,"")</f>
        <v/>
      </c>
      <c r="D58" s="110" t="str">
        <f>IF(選手申込書!$J62=リスト!$H$3,選手申込書!C62,"")</f>
        <v/>
      </c>
      <c r="E58" s="110" t="str">
        <f>IF(選手申込書!$J62=リスト!$H$3,選手申込書!D62,"")</f>
        <v/>
      </c>
      <c r="F58" s="110" t="str">
        <f>IF(選手申込書!$J62=リスト!$H$3,選手申込書!G62,"")</f>
        <v/>
      </c>
      <c r="G58" s="110" t="str">
        <f>IF(選手申込書!$J62=リスト!$H$3,選手申込書!H62,"")</f>
        <v/>
      </c>
    </row>
    <row r="59" spans="1:10">
      <c r="C59" s="103" t="str">
        <f>IF(選手申込書!$J66="○",選手申込書!B66,"")</f>
        <v/>
      </c>
      <c r="D59" s="103" t="str">
        <f>IF(選手申込書!$J66="○",選手申込書!C66,"")</f>
        <v/>
      </c>
      <c r="E59" s="103" t="str">
        <f>IF(選手申込書!$J66="○",選手申込書!D66,"")</f>
        <v/>
      </c>
      <c r="F59" s="110" t="str">
        <f>IF(選手申込書!$I63=リスト!$H$3,選手申込書!G63,"")</f>
        <v/>
      </c>
      <c r="G59" s="110" t="str">
        <f>IF(選手申込書!$I63=リスト!$H$3,選手申込書!H63,"")</f>
        <v/>
      </c>
    </row>
    <row r="60" spans="1:10">
      <c r="C60" s="103" t="str">
        <f>IF(選手申込書!$J67="○",選手申込書!B67,"")</f>
        <v/>
      </c>
      <c r="D60" s="103" t="str">
        <f>IF(選手申込書!$J67="○",選手申込書!C67,"")</f>
        <v/>
      </c>
      <c r="E60" s="103" t="str">
        <f>IF(選手申込書!$J67="○",選手申込書!D67,"")</f>
        <v/>
      </c>
      <c r="F60" s="110" t="str">
        <f>IF(選手申込書!$I64=リスト!$H$3,選手申込書!G64,"")</f>
        <v/>
      </c>
      <c r="G60" s="110" t="str">
        <f>IF(選手申込書!$I64=リスト!$H$3,選手申込書!H64,"")</f>
        <v/>
      </c>
    </row>
    <row r="61" spans="1:10">
      <c r="D61" s="103" t="str">
        <f>IF(選手申込書!$J68="○",選手申込書!C68,"")</f>
        <v/>
      </c>
      <c r="E61" s="103" t="str">
        <f>IF(選手申込書!$J68="○",選手申込書!D68,"")</f>
        <v/>
      </c>
      <c r="F61" s="110" t="str">
        <f>IF(選手申込書!$I65=リスト!$H$3,選手申込書!G65,"")</f>
        <v/>
      </c>
      <c r="G61" s="110" t="str">
        <f>IF(選手申込書!$I65=リスト!$H$3,選手申込書!H65,"")</f>
        <v/>
      </c>
    </row>
    <row r="62" spans="1:10">
      <c r="D62" s="103" t="str">
        <f>IF(選手申込書!$J69="○",選手申込書!C69,"")</f>
        <v/>
      </c>
      <c r="E62" s="103" t="str">
        <f>IF(選手申込書!$J69="○",選手申込書!D69,"")</f>
        <v/>
      </c>
      <c r="F62" s="110" t="str">
        <f>IF(選手申込書!$I66=リスト!$H$3,選手申込書!G66,"")</f>
        <v/>
      </c>
      <c r="G62" s="110" t="str">
        <f>IF(選手申込書!$I66=リスト!$H$3,選手申込書!H66,"")</f>
        <v/>
      </c>
    </row>
    <row r="63" spans="1:10">
      <c r="F63" s="100" t="str">
        <f>IF(選手申込書!$J67=リスト!$H$3,選手申込書!F67,"")</f>
        <v/>
      </c>
    </row>
    <row r="64" spans="1:10">
      <c r="F64" s="100" t="str">
        <f>IF(選手申込書!$J68=リスト!$H$3,選手申込書!F68,"")</f>
        <v/>
      </c>
    </row>
    <row r="65" spans="6:6">
      <c r="F65" s="100" t="str">
        <f>IF(選手申込書!$J69=リスト!$H$3,選手申込書!F69,"")</f>
        <v/>
      </c>
    </row>
    <row r="66" spans="6:6">
      <c r="F66" s="100" t="str">
        <f>IF(選手申込書!$J70=リスト!$H$3,選手申込書!F70,"")</f>
        <v/>
      </c>
    </row>
    <row r="67" spans="6:6">
      <c r="F67" s="100" t="str">
        <f>IF(選手申込書!$J71=リスト!$H$3,選手申込書!F71,"")</f>
        <v/>
      </c>
    </row>
    <row r="68" spans="6:6">
      <c r="F68" s="100" t="str">
        <f>IF(選手申込書!$J72=リスト!$H$3,選手申込書!F72,"")</f>
        <v/>
      </c>
    </row>
  </sheetData>
  <mergeCells count="36">
    <mergeCell ref="M39:M40"/>
    <mergeCell ref="M41:N41"/>
    <mergeCell ref="O41:S41"/>
    <mergeCell ref="M29:N29"/>
    <mergeCell ref="O29:S29"/>
    <mergeCell ref="M30:N30"/>
    <mergeCell ref="M31:M32"/>
    <mergeCell ref="U31:U38"/>
    <mergeCell ref="M33:M34"/>
    <mergeCell ref="M35:M36"/>
    <mergeCell ref="M37:M38"/>
    <mergeCell ref="M20:M21"/>
    <mergeCell ref="M22:N22"/>
    <mergeCell ref="O22:S22"/>
    <mergeCell ref="M24:T24"/>
    <mergeCell ref="M25:N25"/>
    <mergeCell ref="U26:U27"/>
    <mergeCell ref="U7:U8"/>
    <mergeCell ref="M11:N11"/>
    <mergeCell ref="M12:M13"/>
    <mergeCell ref="U12:U19"/>
    <mergeCell ref="M14:M15"/>
    <mergeCell ref="M16:M17"/>
    <mergeCell ref="M18:M19"/>
    <mergeCell ref="M10:N10"/>
    <mergeCell ref="O10:S10"/>
    <mergeCell ref="A2:A3"/>
    <mergeCell ref="B2:B3"/>
    <mergeCell ref="C2:C3"/>
    <mergeCell ref="D2:D3"/>
    <mergeCell ref="E2:E3"/>
    <mergeCell ref="F2:F3"/>
    <mergeCell ref="G2:G3"/>
    <mergeCell ref="H2:J2"/>
    <mergeCell ref="M5:T5"/>
    <mergeCell ref="M6:N6"/>
  </mergeCells>
  <phoneticPr fontId="1"/>
  <conditionalFormatting sqref="U7:U8 O7:T22 U12:U19">
    <cfRule type="cellIs" dxfId="5" priority="6" operator="greaterThan">
      <formula>0.5</formula>
    </cfRule>
  </conditionalFormatting>
  <conditionalFormatting sqref="U10 U22">
    <cfRule type="containsText" dxfId="4" priority="4" operator="containsText" text="NG">
      <formula>NOT(ISERROR(SEARCH("NG",U10)))</formula>
    </cfRule>
    <cfRule type="containsText" dxfId="3" priority="5" operator="containsText" text="OK">
      <formula>NOT(ISERROR(SEARCH("OK",U10)))</formula>
    </cfRule>
  </conditionalFormatting>
  <conditionalFormatting sqref="U26:U27 O26:T41 U31:U38">
    <cfRule type="cellIs" dxfId="2" priority="3" operator="greaterThan">
      <formula>0.5</formula>
    </cfRule>
  </conditionalFormatting>
  <conditionalFormatting sqref="U29 U41">
    <cfRule type="containsText" dxfId="1" priority="1" operator="containsText" text="NG">
      <formula>NOT(ISERROR(SEARCH("NG",U29)))</formula>
    </cfRule>
    <cfRule type="containsText" dxfId="0" priority="2" operator="containsText" text="OK">
      <formula>NOT(ISERROR(SEARCH("OK",U29)))</formula>
    </cfRule>
  </conditionalFormatting>
  <printOptions horizontalCentered="1" verticalCentered="1"/>
  <pageMargins left="0.78740157480314965" right="0.78740157480314965" top="0.19685039370078741" bottom="0.19685039370078741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並べ替え">
                <anchor moveWithCells="1">
                  <from>
                    <xdr:col>12</xdr:col>
                    <xdr:colOff>0</xdr:colOff>
                    <xdr:row>1</xdr:row>
                    <xdr:rowOff>95250</xdr:rowOff>
                  </from>
                  <to>
                    <xdr:col>13</xdr:col>
                    <xdr:colOff>50800</xdr:colOff>
                    <xdr:row>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22"/>
  <sheetViews>
    <sheetView view="pageBreakPreview" zoomScale="60" zoomScaleNormal="70" workbookViewId="0">
      <selection activeCell="C5" sqref="C5"/>
    </sheetView>
  </sheetViews>
  <sheetFormatPr defaultColWidth="9" defaultRowHeight="14"/>
  <cols>
    <col min="1" max="1" width="6.453125" style="1" customWidth="1"/>
    <col min="2" max="2" width="14.6328125" style="1" customWidth="1"/>
    <col min="3" max="4" width="27.6328125" style="1" customWidth="1"/>
    <col min="5" max="5" width="11.90625" style="1" customWidth="1"/>
    <col min="6" max="7" width="11.90625" style="3" customWidth="1"/>
    <col min="8" max="10" width="11.7265625" style="1" hidden="1" customWidth="1"/>
    <col min="11" max="11" width="4.26953125" style="1" customWidth="1"/>
    <col min="12" max="12" width="9" style="1"/>
    <col min="13" max="13" width="4.36328125" style="1" customWidth="1"/>
    <col min="14" max="18" width="9" style="1"/>
    <col min="19" max="20" width="3.7265625" style="1" customWidth="1"/>
    <col min="21" max="21" width="9" style="1"/>
    <col min="22" max="23" width="13.6328125" style="1" customWidth="1"/>
    <col min="24" max="16384" width="9" style="1"/>
  </cols>
  <sheetData>
    <row r="1" spans="1:37" ht="14.5" thickBot="1">
      <c r="E1" s="2"/>
    </row>
    <row r="2" spans="1:37" ht="15" customHeight="1" thickBot="1">
      <c r="A2" s="168" t="s">
        <v>0</v>
      </c>
      <c r="B2" s="170" t="s">
        <v>16</v>
      </c>
      <c r="C2" s="170" t="s">
        <v>1</v>
      </c>
      <c r="D2" s="170" t="s">
        <v>7</v>
      </c>
      <c r="E2" s="170" t="s">
        <v>3</v>
      </c>
      <c r="F2" s="170" t="s">
        <v>2</v>
      </c>
      <c r="G2" s="172" t="s">
        <v>10</v>
      </c>
      <c r="H2" s="165" t="s">
        <v>8</v>
      </c>
      <c r="I2" s="166"/>
      <c r="J2" s="167"/>
    </row>
    <row r="3" spans="1:37" s="3" customFormat="1" ht="20.149999999999999" customHeight="1" thickBot="1">
      <c r="A3" s="169"/>
      <c r="B3" s="171"/>
      <c r="C3" s="171"/>
      <c r="D3" s="171"/>
      <c r="E3" s="171"/>
      <c r="F3" s="171"/>
      <c r="G3" s="173"/>
      <c r="H3" s="4" t="s">
        <v>4</v>
      </c>
      <c r="I3" s="5" t="s">
        <v>5</v>
      </c>
      <c r="J3" s="6" t="s">
        <v>6</v>
      </c>
      <c r="L3" s="7" t="s">
        <v>12</v>
      </c>
      <c r="U3" s="168" t="s">
        <v>16</v>
      </c>
      <c r="V3" s="170" t="s">
        <v>1</v>
      </c>
      <c r="W3" s="170" t="s">
        <v>7</v>
      </c>
      <c r="X3" s="170" t="s">
        <v>3</v>
      </c>
      <c r="Y3" s="170" t="s">
        <v>2</v>
      </c>
      <c r="Z3" s="176" t="s">
        <v>10</v>
      </c>
      <c r="AF3" s="3" t="s">
        <v>43</v>
      </c>
      <c r="AG3" s="3" t="s">
        <v>44</v>
      </c>
      <c r="AH3" s="3" t="s">
        <v>45</v>
      </c>
      <c r="AI3" s="3" t="s">
        <v>46</v>
      </c>
      <c r="AJ3" s="3" t="s">
        <v>47</v>
      </c>
      <c r="AK3" s="3" t="s">
        <v>49</v>
      </c>
    </row>
    <row r="4" spans="1:37" ht="27.75" customHeight="1" thickBot="1">
      <c r="A4" s="10">
        <v>1</v>
      </c>
      <c r="B4" s="37" t="e">
        <f>IF(選手申込書!#REF!="○",選手申込書!$C$3,"")</f>
        <v>#REF!</v>
      </c>
      <c r="C4" s="38" t="e">
        <f>IF(選手申込書!#REF!="○",選手申込書!B9,"")</f>
        <v>#REF!</v>
      </c>
      <c r="D4" s="38" t="e">
        <f>IF(選手申込書!#REF!="○",選手申込書!C9,"")</f>
        <v>#REF!</v>
      </c>
      <c r="E4" s="38" t="e">
        <f>IF(選手申込書!#REF!="○",選手申込書!D9,"")</f>
        <v>#REF!</v>
      </c>
      <c r="F4" s="38" t="e">
        <f>IF(選手申込書!#REF!="○",ASC(選手申込書!E9&amp;選手申込書!F9),"")</f>
        <v>#REF!</v>
      </c>
      <c r="G4" s="39" t="e">
        <f>IF(選手申込書!#REF!="○",ASC(選手申込書!H9),"")</f>
        <v>#REF!</v>
      </c>
      <c r="H4" s="9" t="e">
        <f>IF(選手申込書!#REF!="","",選手申込書!#REF!)</f>
        <v>#REF!</v>
      </c>
      <c r="I4" s="9" t="str">
        <f>IF(選手申込書!I9="","",選手申込書!I9)</f>
        <v/>
      </c>
      <c r="J4" s="9" t="str">
        <f>IF(選手申込書!J9="","",選手申込書!J9)</f>
        <v/>
      </c>
      <c r="U4" s="169"/>
      <c r="V4" s="171"/>
      <c r="W4" s="171"/>
      <c r="X4" s="171"/>
      <c r="Y4" s="171"/>
      <c r="Z4" s="177"/>
      <c r="AF4" s="1" t="s">
        <v>48</v>
      </c>
    </row>
    <row r="5" spans="1:37" ht="27.75" customHeight="1">
      <c r="A5" s="10">
        <v>2</v>
      </c>
      <c r="B5" s="37" t="e">
        <f>IF(選手申込書!#REF!="○",選手申込書!$C$3,"")</f>
        <v>#REF!</v>
      </c>
      <c r="C5" s="38" t="e">
        <f>IF(選手申込書!#REF!="○",選手申込書!B10,"")</f>
        <v>#REF!</v>
      </c>
      <c r="D5" s="38" t="e">
        <f>IF(選手申込書!#REF!="○",選手申込書!C10,"")</f>
        <v>#REF!</v>
      </c>
      <c r="E5" s="38" t="e">
        <f>IF(選手申込書!#REF!="○",選手申込書!D10,"")</f>
        <v>#REF!</v>
      </c>
      <c r="F5" s="38" t="e">
        <f>IF(選手申込書!#REF!="○",ASC(選手申込書!E10&amp;選手申込書!F10),"")</f>
        <v>#REF!</v>
      </c>
      <c r="G5" s="39" t="e">
        <f>IF(選手申込書!#REF!="○",ASC(選手申込書!H10),"")</f>
        <v>#REF!</v>
      </c>
      <c r="H5" s="9" t="e">
        <f>IF(選手申込書!#REF!="","",選手申込書!#REF!)</f>
        <v>#REF!</v>
      </c>
      <c r="I5" s="9" t="str">
        <f>IF(選手申込書!I10="","",選手申込書!I10)</f>
        <v/>
      </c>
      <c r="J5" s="9" t="str">
        <f>IF(選手申込書!J10="","",選手申込書!J10)</f>
        <v/>
      </c>
      <c r="U5" s="64" t="s">
        <v>125</v>
      </c>
      <c r="V5" s="65" t="s">
        <v>125</v>
      </c>
      <c r="W5" s="65" t="s">
        <v>125</v>
      </c>
      <c r="X5" s="65" t="s">
        <v>125</v>
      </c>
      <c r="Y5" s="65" t="s">
        <v>125</v>
      </c>
      <c r="Z5" s="66" t="s">
        <v>125</v>
      </c>
    </row>
    <row r="6" spans="1:37" ht="27.75" customHeight="1">
      <c r="A6" s="10">
        <v>3</v>
      </c>
      <c r="B6" s="37" t="e">
        <f>IF(選手申込書!#REF!="○",選手申込書!$C$3,"")</f>
        <v>#REF!</v>
      </c>
      <c r="C6" s="38" t="e">
        <f>IF(選手申込書!#REF!="○",選手申込書!B11,"")</f>
        <v>#REF!</v>
      </c>
      <c r="D6" s="38" t="e">
        <f>IF(選手申込書!#REF!="○",選手申込書!C11,"")</f>
        <v>#REF!</v>
      </c>
      <c r="E6" s="38" t="e">
        <f>IF(選手申込書!#REF!="○",選手申込書!D11,"")</f>
        <v>#REF!</v>
      </c>
      <c r="F6" s="38" t="e">
        <f>IF(選手申込書!#REF!="○",ASC(選手申込書!E11&amp;選手申込書!F11),"")</f>
        <v>#REF!</v>
      </c>
      <c r="G6" s="39" t="e">
        <f>IF(選手申込書!#REF!="○",ASC(選手申込書!H11),"")</f>
        <v>#REF!</v>
      </c>
      <c r="H6" s="9" t="e">
        <f>IF(選手申込書!#REF!="","",選手申込書!#REF!)</f>
        <v>#REF!</v>
      </c>
      <c r="I6" s="9" t="str">
        <f>IF(選手申込書!I11="","",選手申込書!I11)</f>
        <v/>
      </c>
      <c r="J6" s="9" t="str">
        <f>IF(選手申込書!J11="","",選手申込書!J11)</f>
        <v/>
      </c>
      <c r="U6" s="31" t="s">
        <v>125</v>
      </c>
      <c r="V6" s="32" t="s">
        <v>125</v>
      </c>
      <c r="W6" s="32" t="s">
        <v>125</v>
      </c>
      <c r="X6" s="32" t="s">
        <v>125</v>
      </c>
      <c r="Y6" s="32" t="s">
        <v>125</v>
      </c>
      <c r="Z6" s="33" t="s">
        <v>125</v>
      </c>
    </row>
    <row r="7" spans="1:37" ht="27.75" customHeight="1">
      <c r="A7" s="10">
        <v>4</v>
      </c>
      <c r="B7" s="37" t="e">
        <f>IF(選手申込書!#REF!="○",選手申込書!$C$3,"")</f>
        <v>#REF!</v>
      </c>
      <c r="C7" s="38" t="e">
        <f>IF(選手申込書!#REF!="○",選手申込書!B12,"")</f>
        <v>#REF!</v>
      </c>
      <c r="D7" s="38" t="e">
        <f>IF(選手申込書!#REF!="○",選手申込書!C12,"")</f>
        <v>#REF!</v>
      </c>
      <c r="E7" s="38" t="e">
        <f>IF(選手申込書!#REF!="○",選手申込書!D12,"")</f>
        <v>#REF!</v>
      </c>
      <c r="F7" s="38" t="e">
        <f>IF(選手申込書!#REF!="○",ASC(選手申込書!E12&amp;選手申込書!F12),"")</f>
        <v>#REF!</v>
      </c>
      <c r="G7" s="39" t="e">
        <f>IF(選手申込書!#REF!="○",ASC(選手申込書!H12),"")</f>
        <v>#REF!</v>
      </c>
      <c r="H7" s="9" t="e">
        <f>IF(選手申込書!#REF!="","",選手申込書!#REF!)</f>
        <v>#REF!</v>
      </c>
      <c r="I7" s="9" t="str">
        <f>IF(選手申込書!I12="","",選手申込書!I12)</f>
        <v/>
      </c>
      <c r="J7" s="9" t="str">
        <f>IF(選手申込書!J12="","",選手申込書!J12)</f>
        <v/>
      </c>
      <c r="Q7" s="163" t="s">
        <v>50</v>
      </c>
      <c r="R7" s="164"/>
      <c r="U7" s="31" t="s">
        <v>125</v>
      </c>
      <c r="V7" s="32" t="s">
        <v>125</v>
      </c>
      <c r="W7" s="32" t="s">
        <v>125</v>
      </c>
      <c r="X7" s="32" t="s">
        <v>125</v>
      </c>
      <c r="Y7" s="32" t="s">
        <v>125</v>
      </c>
      <c r="Z7" s="33" t="s">
        <v>125</v>
      </c>
    </row>
    <row r="8" spans="1:37" ht="27.75" customHeight="1">
      <c r="A8" s="10">
        <v>5</v>
      </c>
      <c r="B8" s="37" t="e">
        <f>IF(選手申込書!#REF!="○",選手申込書!$C$3,"")</f>
        <v>#REF!</v>
      </c>
      <c r="C8" s="38" t="e">
        <f>IF(選手申込書!#REF!="○",選手申込書!B13,"")</f>
        <v>#REF!</v>
      </c>
      <c r="D8" s="38" t="e">
        <f>IF(選手申込書!#REF!="○",選手申込書!C13,"")</f>
        <v>#REF!</v>
      </c>
      <c r="E8" s="38" t="e">
        <f>IF(選手申込書!#REF!="○",選手申込書!D13,"")</f>
        <v>#REF!</v>
      </c>
      <c r="F8" s="38" t="e">
        <f>IF(選手申込書!#REF!="○",ASC(選手申込書!E13&amp;選手申込書!F13),"")</f>
        <v>#REF!</v>
      </c>
      <c r="G8" s="39" t="e">
        <f>IF(選手申込書!#REF!="○",ASC(選手申込書!H13),"")</f>
        <v>#REF!</v>
      </c>
      <c r="H8" s="9" t="e">
        <f>IF(選手申込書!#REF!="","",選手申込書!#REF!)</f>
        <v>#REF!</v>
      </c>
      <c r="I8" s="9" t="str">
        <f>IF(選手申込書!I13="","",選手申込書!I13)</f>
        <v/>
      </c>
      <c r="J8" s="9" t="str">
        <f>IF(選手申込書!J13="","",選手申込書!J13)</f>
        <v/>
      </c>
      <c r="L8" s="175"/>
      <c r="M8" s="175"/>
      <c r="N8" s="61" t="s">
        <v>11</v>
      </c>
      <c r="O8" s="62" t="s">
        <v>24</v>
      </c>
      <c r="P8" s="63" t="s">
        <v>38</v>
      </c>
      <c r="Q8" s="61" t="s">
        <v>11</v>
      </c>
      <c r="R8" s="62" t="s">
        <v>24</v>
      </c>
      <c r="U8" s="31" t="s">
        <v>125</v>
      </c>
      <c r="V8" s="32" t="s">
        <v>125</v>
      </c>
      <c r="W8" s="32" t="s">
        <v>125</v>
      </c>
      <c r="X8" s="32" t="s">
        <v>125</v>
      </c>
      <c r="Y8" s="32" t="s">
        <v>125</v>
      </c>
      <c r="Z8" s="33" t="s">
        <v>125</v>
      </c>
      <c r="AG8" s="1">
        <v>12</v>
      </c>
      <c r="AH8" s="1">
        <v>3</v>
      </c>
    </row>
    <row r="9" spans="1:37" ht="27.75" customHeight="1">
      <c r="A9" s="10">
        <v>6</v>
      </c>
      <c r="B9" s="37" t="e">
        <f>IF(選手申込書!#REF!="○",選手申込書!$C$3,"")</f>
        <v>#REF!</v>
      </c>
      <c r="C9" s="38" t="e">
        <f>IF(選手申込書!#REF!="○",選手申込書!B14,"")</f>
        <v>#REF!</v>
      </c>
      <c r="D9" s="38" t="e">
        <f>IF(選手申込書!#REF!="○",選手申込書!C14,"")</f>
        <v>#REF!</v>
      </c>
      <c r="E9" s="38" t="e">
        <f>IF(選手申込書!#REF!="○",選手申込書!D14,"")</f>
        <v>#REF!</v>
      </c>
      <c r="F9" s="38" t="e">
        <f>IF(選手申込書!#REF!="○",ASC(選手申込書!E14&amp;選手申込書!F14),"")</f>
        <v>#REF!</v>
      </c>
      <c r="G9" s="39" t="e">
        <f>IF(選手申込書!#REF!="○",ASC(選手申込書!H14),"")</f>
        <v>#REF!</v>
      </c>
      <c r="H9" s="9" t="e">
        <f>IF(選手申込書!#REF!="","",選手申込書!#REF!)</f>
        <v>#REF!</v>
      </c>
      <c r="I9" s="9" t="str">
        <f>IF(選手申込書!I14="","",選手申込書!I14)</f>
        <v/>
      </c>
      <c r="J9" s="9" t="str">
        <f>IF(選手申込書!J14="","",選手申込書!J14)</f>
        <v/>
      </c>
      <c r="L9" s="174" t="s">
        <v>23</v>
      </c>
      <c r="M9" s="174"/>
      <c r="N9" s="40">
        <f>COUNTIFS($F$4:$F$103,"幼児",$E$4:$E$103,"男")</f>
        <v>0</v>
      </c>
      <c r="O9" s="41">
        <f>COUNTIFS($F$4:$F$103,"幼児",$E$4:$E$103,"女")</f>
        <v>0</v>
      </c>
      <c r="P9" s="42">
        <f>N9+O9</f>
        <v>0</v>
      </c>
      <c r="Q9" s="40">
        <f>COUNTIFS($F$4:$F$103,"幼児",$E$4:$E$103,"男",$G$4:$G$103,"*段")</f>
        <v>0</v>
      </c>
      <c r="R9" s="41">
        <f>COUNTIFS($F$4:$F$103,"幼児",$E$4:$E$103,"女",$G$4:$G$103,"*段")</f>
        <v>0</v>
      </c>
      <c r="U9" s="31" t="s">
        <v>125</v>
      </c>
      <c r="V9" s="32" t="s">
        <v>125</v>
      </c>
      <c r="W9" s="32" t="s">
        <v>125</v>
      </c>
      <c r="X9" s="32" t="s">
        <v>125</v>
      </c>
      <c r="Y9" s="32" t="s">
        <v>125</v>
      </c>
      <c r="Z9" s="33" t="s">
        <v>125</v>
      </c>
      <c r="AG9" s="1">
        <v>12</v>
      </c>
      <c r="AH9" s="1">
        <v>2</v>
      </c>
    </row>
    <row r="10" spans="1:37" ht="27.75" customHeight="1">
      <c r="A10" s="10">
        <v>7</v>
      </c>
      <c r="B10" s="37" t="e">
        <f>IF(選手申込書!#REF!="○",選手申込書!$C$3,"")</f>
        <v>#REF!</v>
      </c>
      <c r="C10" s="38" t="e">
        <f>IF(選手申込書!#REF!="○",選手申込書!B15,"")</f>
        <v>#REF!</v>
      </c>
      <c r="D10" s="38" t="e">
        <f>IF(選手申込書!#REF!="○",選手申込書!C15,"")</f>
        <v>#REF!</v>
      </c>
      <c r="E10" s="38" t="e">
        <f>IF(選手申込書!#REF!="○",選手申込書!D15,"")</f>
        <v>#REF!</v>
      </c>
      <c r="F10" s="38" t="e">
        <f>IF(選手申込書!#REF!="○",ASC(選手申込書!E15&amp;選手申込書!F15),"")</f>
        <v>#REF!</v>
      </c>
      <c r="G10" s="39" t="e">
        <f>IF(選手申込書!#REF!="○",ASC(選手申込書!H15),"")</f>
        <v>#REF!</v>
      </c>
      <c r="H10" s="9" t="e">
        <f>IF(選手申込書!#REF!="","",選手申込書!#REF!)</f>
        <v>#REF!</v>
      </c>
      <c r="I10" s="9" t="str">
        <f>IF(選手申込書!I15="","",選手申込書!I15)</f>
        <v/>
      </c>
      <c r="J10" s="9" t="str">
        <f>IF(選手申込書!J15="","",選手申込書!J15)</f>
        <v/>
      </c>
      <c r="L10" s="174" t="s">
        <v>20</v>
      </c>
      <c r="M10" s="43">
        <v>1</v>
      </c>
      <c r="N10" s="44">
        <f>COUNTIFS($F$4:$F$103,"小1",$E$4:$E$103,"男")</f>
        <v>0</v>
      </c>
      <c r="O10" s="45">
        <f>COUNTIFS($F$4:$F$103,"小1",$E$4:$E$103,"女")</f>
        <v>0</v>
      </c>
      <c r="P10" s="46">
        <f t="shared" ref="P10:P24" si="0">N10+O10</f>
        <v>0</v>
      </c>
      <c r="Q10" s="47">
        <f>COUNTIFS($F$4:$F$103,"小1",$E$4:$E$103,"男",$G$4:$G$103,"*段")</f>
        <v>0</v>
      </c>
      <c r="R10" s="45">
        <f>COUNTIFS($F$4:$F$103,"小1",$E$4:$E$103,"女",$G$4:$G$103,"*段")</f>
        <v>0</v>
      </c>
      <c r="U10" s="31" t="s">
        <v>125</v>
      </c>
      <c r="V10" s="32" t="s">
        <v>125</v>
      </c>
      <c r="W10" s="32" t="s">
        <v>125</v>
      </c>
      <c r="X10" s="32" t="s">
        <v>125</v>
      </c>
      <c r="Y10" s="32" t="s">
        <v>125</v>
      </c>
      <c r="Z10" s="33" t="s">
        <v>125</v>
      </c>
      <c r="AG10" s="1">
        <v>33</v>
      </c>
      <c r="AH10" s="1">
        <v>4</v>
      </c>
    </row>
    <row r="11" spans="1:37" ht="27.75" customHeight="1">
      <c r="A11" s="10">
        <v>8</v>
      </c>
      <c r="B11" s="37" t="e">
        <f>IF(選手申込書!#REF!="○",選手申込書!$C$3,"")</f>
        <v>#REF!</v>
      </c>
      <c r="C11" s="38" t="e">
        <f>IF(選手申込書!#REF!="○",選手申込書!B16,"")</f>
        <v>#REF!</v>
      </c>
      <c r="D11" s="38" t="e">
        <f>IF(選手申込書!#REF!="○",選手申込書!C16,"")</f>
        <v>#REF!</v>
      </c>
      <c r="E11" s="38" t="e">
        <f>IF(選手申込書!#REF!="○",選手申込書!D16,"")</f>
        <v>#REF!</v>
      </c>
      <c r="F11" s="38" t="e">
        <f>IF(選手申込書!#REF!="○",ASC(選手申込書!E16&amp;選手申込書!F16),"")</f>
        <v>#REF!</v>
      </c>
      <c r="G11" s="39" t="e">
        <f>IF(選手申込書!#REF!="○",ASC(選手申込書!H16),"")</f>
        <v>#REF!</v>
      </c>
      <c r="H11" s="9" t="e">
        <f>IF(選手申込書!#REF!="","",選手申込書!#REF!)</f>
        <v>#REF!</v>
      </c>
      <c r="I11" s="9" t="str">
        <f>IF(選手申込書!I16="","",選手申込書!I16)</f>
        <v/>
      </c>
      <c r="J11" s="9" t="str">
        <f>IF(選手申込書!J16="","",選手申込書!J16)</f>
        <v/>
      </c>
      <c r="L11" s="174"/>
      <c r="M11" s="48">
        <v>2</v>
      </c>
      <c r="N11" s="49">
        <f>COUNTIFS($F$4:$F$103,"小2",$E$4:$E$103,"男")</f>
        <v>0</v>
      </c>
      <c r="O11" s="50">
        <f>COUNTIFS($F$4:$F$103,"小2",$E$4:$E$103,"女")</f>
        <v>0</v>
      </c>
      <c r="P11" s="51">
        <f t="shared" si="0"/>
        <v>0</v>
      </c>
      <c r="Q11" s="52">
        <f>COUNTIFS($F$4:$F$103,"小2",$E$4:$E$103,"男",$G$4:$G$103,"*段")</f>
        <v>0</v>
      </c>
      <c r="R11" s="50">
        <f>COUNTIFS($F$4:$F$103,"小2",$E$4:$E$103,"女",$G$4:$G$103,"*段")</f>
        <v>0</v>
      </c>
      <c r="U11" s="31" t="s">
        <v>125</v>
      </c>
      <c r="V11" s="32" t="s">
        <v>125</v>
      </c>
      <c r="W11" s="32" t="s">
        <v>125</v>
      </c>
      <c r="X11" s="32" t="s">
        <v>125</v>
      </c>
      <c r="Y11" s="32" t="s">
        <v>125</v>
      </c>
      <c r="Z11" s="33" t="s">
        <v>125</v>
      </c>
      <c r="AG11" s="1">
        <v>54</v>
      </c>
      <c r="AH11" s="1">
        <v>2</v>
      </c>
    </row>
    <row r="12" spans="1:37" ht="27.75" customHeight="1">
      <c r="A12" s="10">
        <v>9</v>
      </c>
      <c r="B12" s="37" t="e">
        <f>IF(選手申込書!#REF!="○",選手申込書!$C$3,"")</f>
        <v>#REF!</v>
      </c>
      <c r="C12" s="38" t="e">
        <f>IF(選手申込書!#REF!="○",選手申込書!B17,"")</f>
        <v>#REF!</v>
      </c>
      <c r="D12" s="38" t="e">
        <f>IF(選手申込書!#REF!="○",選手申込書!C17,"")</f>
        <v>#REF!</v>
      </c>
      <c r="E12" s="38" t="e">
        <f>IF(選手申込書!#REF!="○",選手申込書!D17,"")</f>
        <v>#REF!</v>
      </c>
      <c r="F12" s="38" t="e">
        <f>IF(選手申込書!#REF!="○",ASC(選手申込書!E17&amp;選手申込書!F17),"")</f>
        <v>#REF!</v>
      </c>
      <c r="G12" s="39" t="e">
        <f>IF(選手申込書!#REF!="○",ASC(選手申込書!H17),"")</f>
        <v>#REF!</v>
      </c>
      <c r="H12" s="9" t="e">
        <f>IF(選手申込書!#REF!="","",選手申込書!#REF!)</f>
        <v>#REF!</v>
      </c>
      <c r="I12" s="9" t="str">
        <f>IF(選手申込書!I17="","",選手申込書!I17)</f>
        <v/>
      </c>
      <c r="J12" s="9" t="str">
        <f>IF(選手申込書!J17="","",選手申込書!J17)</f>
        <v/>
      </c>
      <c r="L12" s="174"/>
      <c r="M12" s="48">
        <v>3</v>
      </c>
      <c r="N12" s="49">
        <f>COUNTIFS($F$4:$F$103,"小3",$E$4:$E$103,"男")</f>
        <v>0</v>
      </c>
      <c r="O12" s="50">
        <f>COUNTIFS($F$4:$F$103,"小3",$E$4:$E$103,"女")</f>
        <v>0</v>
      </c>
      <c r="P12" s="51">
        <f t="shared" si="0"/>
        <v>0</v>
      </c>
      <c r="Q12" s="52">
        <f>COUNTIFS($F$4:$F$103,"小3",$E$4:$E$103,"男",$G$4:$G$103,"*段")</f>
        <v>0</v>
      </c>
      <c r="R12" s="50">
        <f>COUNTIFS($F$4:$F$103,"小3",$E$4:$E$103,"女",$G$4:$G$103,"*段")</f>
        <v>0</v>
      </c>
      <c r="U12" s="31" t="s">
        <v>125</v>
      </c>
      <c r="V12" s="32" t="s">
        <v>125</v>
      </c>
      <c r="W12" s="32" t="s">
        <v>125</v>
      </c>
      <c r="X12" s="32" t="s">
        <v>125</v>
      </c>
      <c r="Y12" s="32" t="s">
        <v>125</v>
      </c>
      <c r="Z12" s="33" t="s">
        <v>125</v>
      </c>
      <c r="AG12" s="1">
        <v>1</v>
      </c>
      <c r="AH12" s="1">
        <v>3</v>
      </c>
    </row>
    <row r="13" spans="1:37" ht="27.75" customHeight="1">
      <c r="A13" s="10">
        <v>10</v>
      </c>
      <c r="B13" s="37" t="e">
        <f>IF(選手申込書!#REF!="○",選手申込書!$C$3,"")</f>
        <v>#REF!</v>
      </c>
      <c r="C13" s="38" t="e">
        <f>IF(選手申込書!#REF!="○",選手申込書!B18,"")</f>
        <v>#REF!</v>
      </c>
      <c r="D13" s="38" t="e">
        <f>IF(選手申込書!#REF!="○",選手申込書!C18,"")</f>
        <v>#REF!</v>
      </c>
      <c r="E13" s="38" t="e">
        <f>IF(選手申込書!#REF!="○",選手申込書!D18,"")</f>
        <v>#REF!</v>
      </c>
      <c r="F13" s="38" t="e">
        <f>IF(選手申込書!#REF!="○",ASC(選手申込書!E18&amp;選手申込書!F18),"")</f>
        <v>#REF!</v>
      </c>
      <c r="G13" s="39" t="e">
        <f>IF(選手申込書!#REF!="○",ASC(選手申込書!H18),"")</f>
        <v>#REF!</v>
      </c>
      <c r="H13" s="9" t="e">
        <f>IF(選手申込書!#REF!="","",選手申込書!#REF!)</f>
        <v>#REF!</v>
      </c>
      <c r="I13" s="9" t="str">
        <f>IF(選手申込書!I18="","",選手申込書!I18)</f>
        <v/>
      </c>
      <c r="J13" s="9" t="str">
        <f>IF(選手申込書!J18="","",選手申込書!J18)</f>
        <v/>
      </c>
      <c r="L13" s="174"/>
      <c r="M13" s="48">
        <v>4</v>
      </c>
      <c r="N13" s="49">
        <f>COUNTIFS($F$4:$F$103,"小4",$E$4:$E$103,"男")</f>
        <v>0</v>
      </c>
      <c r="O13" s="50">
        <f>COUNTIFS($F$4:$F$103,"小4",$E$4:$E$103,"女")</f>
        <v>0</v>
      </c>
      <c r="P13" s="51">
        <f t="shared" si="0"/>
        <v>0</v>
      </c>
      <c r="Q13" s="52">
        <f>COUNTIFS($F$4:$F$103,"小4",$E$4:$E$103,"男",$G$4:$G$103,"*段")</f>
        <v>0</v>
      </c>
      <c r="R13" s="50">
        <f>COUNTIFS($F$4:$F$103,"小4",$E$4:$E$103,"女",$G$4:$G$103,"*段")</f>
        <v>0</v>
      </c>
      <c r="U13" s="31" t="s">
        <v>125</v>
      </c>
      <c r="V13" s="32" t="s">
        <v>125</v>
      </c>
      <c r="W13" s="32" t="s">
        <v>125</v>
      </c>
      <c r="X13" s="32" t="s">
        <v>125</v>
      </c>
      <c r="Y13" s="32" t="s">
        <v>125</v>
      </c>
      <c r="Z13" s="33" t="s">
        <v>125</v>
      </c>
      <c r="AG13" s="1">
        <v>56</v>
      </c>
      <c r="AH13" s="1">
        <v>5</v>
      </c>
      <c r="AJ13" s="1">
        <f t="array" ref="AJ13">SUM(AG8:AG13*AH8:AH13)</f>
        <v>583</v>
      </c>
    </row>
    <row r="14" spans="1:37" ht="27.75" customHeight="1">
      <c r="A14" s="10">
        <v>11</v>
      </c>
      <c r="B14" s="37" t="e">
        <f>IF(選手申込書!#REF!="○",選手申込書!$C$3,"")</f>
        <v>#REF!</v>
      </c>
      <c r="C14" s="38" t="e">
        <f>IF(選手申込書!#REF!="○",選手申込書!B19,"")</f>
        <v>#REF!</v>
      </c>
      <c r="D14" s="38" t="e">
        <f>IF(選手申込書!#REF!="○",選手申込書!C19,"")</f>
        <v>#REF!</v>
      </c>
      <c r="E14" s="38" t="e">
        <f>IF(選手申込書!#REF!="○",選手申込書!D19,"")</f>
        <v>#REF!</v>
      </c>
      <c r="F14" s="38" t="e">
        <f>IF(選手申込書!#REF!="○",ASC(選手申込書!E19&amp;選手申込書!F19),"")</f>
        <v>#REF!</v>
      </c>
      <c r="G14" s="39" t="e">
        <f>IF(選手申込書!#REF!="○",ASC(選手申込書!H19),"")</f>
        <v>#REF!</v>
      </c>
      <c r="H14" s="9" t="e">
        <f>IF(選手申込書!#REF!="","",選手申込書!#REF!)</f>
        <v>#REF!</v>
      </c>
      <c r="I14" s="9" t="str">
        <f>IF(選手申込書!I19="","",選手申込書!I19)</f>
        <v/>
      </c>
      <c r="J14" s="9" t="str">
        <f>IF(選手申込書!J19="","",選手申込書!J19)</f>
        <v/>
      </c>
      <c r="L14" s="174"/>
      <c r="M14" s="48">
        <v>5</v>
      </c>
      <c r="N14" s="49">
        <f>COUNTIFS($F$4:$F$103,"小5",$E$4:$E$103,"男")</f>
        <v>0</v>
      </c>
      <c r="O14" s="50">
        <f>COUNTIFS($F$4:$F$103,"小5",$E$4:$E$103,"女")</f>
        <v>0</v>
      </c>
      <c r="P14" s="51">
        <f t="shared" si="0"/>
        <v>0</v>
      </c>
      <c r="Q14" s="52">
        <f>COUNTIFS($F$4:$F$103,"小5",$E$4:$E$103,"男",$G$4:$G$103,"*段")</f>
        <v>0</v>
      </c>
      <c r="R14" s="50">
        <f>COUNTIFS($F$4:$F$103,"小5",$E$4:$E$103,"女",$G$4:$G$103,"*段")</f>
        <v>0</v>
      </c>
      <c r="U14" s="31" t="s">
        <v>125</v>
      </c>
      <c r="V14" s="32" t="s">
        <v>125</v>
      </c>
      <c r="W14" s="32" t="s">
        <v>125</v>
      </c>
      <c r="X14" s="32" t="s">
        <v>125</v>
      </c>
      <c r="Y14" s="32" t="s">
        <v>125</v>
      </c>
      <c r="Z14" s="33" t="s">
        <v>125</v>
      </c>
    </row>
    <row r="15" spans="1:37" ht="27.75" customHeight="1">
      <c r="A15" s="10">
        <v>12</v>
      </c>
      <c r="B15" s="37" t="e">
        <f>IF(選手申込書!#REF!="○",選手申込書!$C$3,"")</f>
        <v>#REF!</v>
      </c>
      <c r="C15" s="38" t="e">
        <f>IF(選手申込書!#REF!="○",選手申込書!B20,"")</f>
        <v>#REF!</v>
      </c>
      <c r="D15" s="38" t="e">
        <f>IF(選手申込書!#REF!="○",選手申込書!C20,"")</f>
        <v>#REF!</v>
      </c>
      <c r="E15" s="38" t="e">
        <f>IF(選手申込書!#REF!="○",選手申込書!D20,"")</f>
        <v>#REF!</v>
      </c>
      <c r="F15" s="38" t="e">
        <f>IF(選手申込書!#REF!="○",ASC(選手申込書!E20&amp;選手申込書!F20),"")</f>
        <v>#REF!</v>
      </c>
      <c r="G15" s="39" t="e">
        <f>IF(選手申込書!#REF!="○",ASC(選手申込書!H20),"")</f>
        <v>#REF!</v>
      </c>
      <c r="H15" s="9" t="e">
        <f>IF(選手申込書!#REF!="","",選手申込書!#REF!)</f>
        <v>#REF!</v>
      </c>
      <c r="I15" s="9" t="str">
        <f>IF(選手申込書!I20="","",選手申込書!I20)</f>
        <v/>
      </c>
      <c r="J15" s="9" t="str">
        <f>IF(選手申込書!J20="","",選手申込書!J20)</f>
        <v/>
      </c>
      <c r="L15" s="174"/>
      <c r="M15" s="53">
        <v>6</v>
      </c>
      <c r="N15" s="54">
        <f>COUNTIFS($F$4:$F$103,"小6",$E$4:$E$103,"男")</f>
        <v>0</v>
      </c>
      <c r="O15" s="55">
        <f>COUNTIFS($F$4:$F$103,"小6",$E$4:$E$103,"女")</f>
        <v>0</v>
      </c>
      <c r="P15" s="56">
        <f t="shared" si="0"/>
        <v>0</v>
      </c>
      <c r="Q15" s="57">
        <f>COUNTIFS($F$4:$F$103,"小6",$E$4:$E$103,"男",$G$4:$G$103,"*段")</f>
        <v>0</v>
      </c>
      <c r="R15" s="55">
        <f>COUNTIFS($F$4:$F$103,"小6",$E$4:$E$103,"女",$G$4:$G$103,"*段")</f>
        <v>0</v>
      </c>
      <c r="U15" s="31" t="s">
        <v>125</v>
      </c>
      <c r="V15" s="32" t="s">
        <v>125</v>
      </c>
      <c r="W15" s="32" t="s">
        <v>125</v>
      </c>
      <c r="X15" s="32" t="s">
        <v>125</v>
      </c>
      <c r="Y15" s="32" t="s">
        <v>125</v>
      </c>
      <c r="Z15" s="33" t="s">
        <v>125</v>
      </c>
    </row>
    <row r="16" spans="1:37" ht="27.75" customHeight="1">
      <c r="A16" s="10">
        <v>13</v>
      </c>
      <c r="B16" s="37" t="e">
        <f>IF(選手申込書!#REF!="○",選手申込書!$C$3,"")</f>
        <v>#REF!</v>
      </c>
      <c r="C16" s="38" t="e">
        <f>IF(選手申込書!#REF!="○",選手申込書!B21,"")</f>
        <v>#REF!</v>
      </c>
      <c r="D16" s="38" t="e">
        <f>IF(選手申込書!#REF!="○",選手申込書!C21,"")</f>
        <v>#REF!</v>
      </c>
      <c r="E16" s="38" t="e">
        <f>IF(選手申込書!#REF!="○",選手申込書!D21,"")</f>
        <v>#REF!</v>
      </c>
      <c r="F16" s="38" t="e">
        <f>IF(選手申込書!#REF!="○",ASC(選手申込書!E21&amp;選手申込書!F21),"")</f>
        <v>#REF!</v>
      </c>
      <c r="G16" s="39" t="e">
        <f>IF(選手申込書!#REF!="○",ASC(選手申込書!H21),"")</f>
        <v>#REF!</v>
      </c>
      <c r="H16" s="9" t="e">
        <f>IF(選手申込書!#REF!="","",選手申込書!#REF!)</f>
        <v>#REF!</v>
      </c>
      <c r="I16" s="9" t="str">
        <f>IF(選手申込書!I21="","",選手申込書!I21)</f>
        <v/>
      </c>
      <c r="J16" s="9" t="str">
        <f>IF(選手申込書!J21="","",選手申込書!J21)</f>
        <v/>
      </c>
      <c r="L16" s="174" t="s">
        <v>19</v>
      </c>
      <c r="M16" s="43">
        <v>1</v>
      </c>
      <c r="N16" s="44">
        <f>COUNTIFS($F$4:$F$103,"中1",$E$4:$E$103,"男")</f>
        <v>0</v>
      </c>
      <c r="O16" s="45">
        <f>COUNTIFS($F$4:$F$103,"中1",$E$4:$E$103,"女")</f>
        <v>0</v>
      </c>
      <c r="P16" s="46">
        <f t="shared" si="0"/>
        <v>0</v>
      </c>
      <c r="Q16" s="47">
        <f>COUNTIFS($F$4:$F$103,"中1",$E$4:$E$103,"男",$G$4:$G$103,"*段")</f>
        <v>0</v>
      </c>
      <c r="R16" s="45">
        <f>COUNTIFS($F$4:$F$103,"中1",$E$4:$E$103,"女",$G$4:$G$103,"*段")</f>
        <v>0</v>
      </c>
      <c r="U16" s="31" t="s">
        <v>125</v>
      </c>
      <c r="V16" s="32" t="s">
        <v>125</v>
      </c>
      <c r="W16" s="32" t="s">
        <v>125</v>
      </c>
      <c r="X16" s="32" t="s">
        <v>125</v>
      </c>
      <c r="Y16" s="32" t="s">
        <v>125</v>
      </c>
      <c r="Z16" s="33" t="s">
        <v>125</v>
      </c>
    </row>
    <row r="17" spans="1:26" ht="27.75" customHeight="1">
      <c r="A17" s="10">
        <v>14</v>
      </c>
      <c r="B17" s="37" t="e">
        <f>IF(選手申込書!#REF!="○",選手申込書!$C$3,"")</f>
        <v>#REF!</v>
      </c>
      <c r="C17" s="38" t="e">
        <f>IF(選手申込書!#REF!="○",選手申込書!B22,"")</f>
        <v>#REF!</v>
      </c>
      <c r="D17" s="38" t="e">
        <f>IF(選手申込書!#REF!="○",選手申込書!C22,"")</f>
        <v>#REF!</v>
      </c>
      <c r="E17" s="38" t="e">
        <f>IF(選手申込書!#REF!="○",選手申込書!D22,"")</f>
        <v>#REF!</v>
      </c>
      <c r="F17" s="38" t="e">
        <f>IF(選手申込書!#REF!="○",ASC(選手申込書!E22&amp;選手申込書!F22),"")</f>
        <v>#REF!</v>
      </c>
      <c r="G17" s="39" t="e">
        <f>IF(選手申込書!#REF!="○",ASC(選手申込書!H22),"")</f>
        <v>#REF!</v>
      </c>
      <c r="H17" s="9" t="e">
        <f>IF(選手申込書!#REF!="","",選手申込書!#REF!)</f>
        <v>#REF!</v>
      </c>
      <c r="I17" s="9" t="str">
        <f>IF(選手申込書!I22="","",選手申込書!I22)</f>
        <v/>
      </c>
      <c r="J17" s="9" t="str">
        <f>IF(選手申込書!J22="","",選手申込書!J22)</f>
        <v/>
      </c>
      <c r="L17" s="174"/>
      <c r="M17" s="48">
        <v>2</v>
      </c>
      <c r="N17" s="49">
        <f>COUNTIFS($F$4:$F$103,"中2",$E$4:$E$103,"男")</f>
        <v>0</v>
      </c>
      <c r="O17" s="50">
        <f>COUNTIFS($F$4:$F$103,"中2",$E$4:$E$103,"女")</f>
        <v>0</v>
      </c>
      <c r="P17" s="51">
        <f t="shared" si="0"/>
        <v>0</v>
      </c>
      <c r="Q17" s="52">
        <f>COUNTIFS($F$4:$F$103,"中2",$E$4:$E$103,"男",$G$4:$G$103,"*段")</f>
        <v>0</v>
      </c>
      <c r="R17" s="50">
        <f>COUNTIFS($F$4:$F$103,"中2",$E$4:$E$103,"女",$G$4:$G$103,"*段")</f>
        <v>0</v>
      </c>
      <c r="U17" s="31" t="s">
        <v>125</v>
      </c>
      <c r="V17" s="32" t="s">
        <v>125</v>
      </c>
      <c r="W17" s="32" t="s">
        <v>125</v>
      </c>
      <c r="X17" s="32" t="s">
        <v>125</v>
      </c>
      <c r="Y17" s="32" t="s">
        <v>125</v>
      </c>
      <c r="Z17" s="33" t="s">
        <v>125</v>
      </c>
    </row>
    <row r="18" spans="1:26" ht="27.75" customHeight="1">
      <c r="A18" s="11">
        <v>15</v>
      </c>
      <c r="B18" s="37" t="e">
        <f>IF(選手申込書!#REF!="○",選手申込書!$C$3,"")</f>
        <v>#REF!</v>
      </c>
      <c r="C18" s="38" t="e">
        <f>IF(選手申込書!#REF!="○",選手申込書!B23,"")</f>
        <v>#REF!</v>
      </c>
      <c r="D18" s="38" t="e">
        <f>IF(選手申込書!#REF!="○",選手申込書!C23,"")</f>
        <v>#REF!</v>
      </c>
      <c r="E18" s="38" t="e">
        <f>IF(選手申込書!#REF!="○",選手申込書!D23,"")</f>
        <v>#REF!</v>
      </c>
      <c r="F18" s="38" t="e">
        <f>IF(選手申込書!#REF!="○",ASC(選手申込書!E23&amp;選手申込書!F23),"")</f>
        <v>#REF!</v>
      </c>
      <c r="G18" s="39" t="e">
        <f>IF(選手申込書!#REF!="○",ASC(選手申込書!H23),"")</f>
        <v>#REF!</v>
      </c>
      <c r="H18" s="9" t="e">
        <f>IF(選手申込書!#REF!="","",選手申込書!#REF!)</f>
        <v>#REF!</v>
      </c>
      <c r="I18" s="9" t="str">
        <f>IF(選手申込書!I23="","",選手申込書!I23)</f>
        <v/>
      </c>
      <c r="J18" s="9" t="str">
        <f>IF(選手申込書!J23="","",選手申込書!J23)</f>
        <v/>
      </c>
      <c r="L18" s="174"/>
      <c r="M18" s="53">
        <v>3</v>
      </c>
      <c r="N18" s="54">
        <f>COUNTIFS($F$4:$F$103,"中3",$E$4:$E$103,"男")</f>
        <v>0</v>
      </c>
      <c r="O18" s="55">
        <f>COUNTIFS($F$4:$F$103,"中3",$E$4:$E$103,"女")</f>
        <v>0</v>
      </c>
      <c r="P18" s="56">
        <f t="shared" si="0"/>
        <v>0</v>
      </c>
      <c r="Q18" s="57">
        <f>COUNTIFS($F$4:$F$103,"中3",$E$4:$E$103,"男",$G$4:$G$103,"*段")</f>
        <v>0</v>
      </c>
      <c r="R18" s="55">
        <f>COUNTIFS($F$4:$F$103,"中3",$E$4:$E$103,"女",$G$4:$G$103,"*段")</f>
        <v>0</v>
      </c>
      <c r="U18" s="31" t="s">
        <v>125</v>
      </c>
      <c r="V18" s="32" t="s">
        <v>125</v>
      </c>
      <c r="W18" s="32" t="s">
        <v>125</v>
      </c>
      <c r="X18" s="32" t="s">
        <v>125</v>
      </c>
      <c r="Y18" s="32" t="s">
        <v>125</v>
      </c>
      <c r="Z18" s="33" t="s">
        <v>125</v>
      </c>
    </row>
    <row r="19" spans="1:26" ht="24.75" customHeight="1">
      <c r="A19" s="12">
        <v>16</v>
      </c>
      <c r="B19" s="37" t="e">
        <f>IF(選手申込書!#REF!="○",選手申込書!$C$3,"")</f>
        <v>#REF!</v>
      </c>
      <c r="C19" s="38" t="e">
        <f>IF(選手申込書!#REF!="○",選手申込書!B24,"")</f>
        <v>#REF!</v>
      </c>
      <c r="D19" s="38" t="e">
        <f>IF(選手申込書!#REF!="○",選手申込書!C24,"")</f>
        <v>#REF!</v>
      </c>
      <c r="E19" s="38" t="e">
        <f>IF(選手申込書!#REF!="○",選手申込書!D24,"")</f>
        <v>#REF!</v>
      </c>
      <c r="F19" s="38" t="e">
        <f>IF(選手申込書!#REF!="○",ASC(選手申込書!E24&amp;選手申込書!F24),"")</f>
        <v>#REF!</v>
      </c>
      <c r="G19" s="39" t="e">
        <f>IF(選手申込書!#REF!="○",ASC(選手申込書!H24),"")</f>
        <v>#REF!</v>
      </c>
      <c r="H19" s="9" t="e">
        <f>IF(選手申込書!#REF!="","",選手申込書!#REF!)</f>
        <v>#REF!</v>
      </c>
      <c r="I19" s="9" t="str">
        <f>IF(選手申込書!I24="","",選手申込書!I24)</f>
        <v/>
      </c>
      <c r="J19" s="9" t="str">
        <f>IF(選手申込書!J24="","",選手申込書!J24)</f>
        <v/>
      </c>
      <c r="L19" s="174" t="s">
        <v>25</v>
      </c>
      <c r="M19" s="43">
        <v>1</v>
      </c>
      <c r="N19" s="44">
        <f>COUNTIFS($F$4:$F$103,"高1",$E$4:$E$103,"男")</f>
        <v>0</v>
      </c>
      <c r="O19" s="45">
        <f>COUNTIFS($F$4:$F$103,"高1",$E$4:$E$103,"女")</f>
        <v>0</v>
      </c>
      <c r="P19" s="46">
        <f t="shared" si="0"/>
        <v>0</v>
      </c>
      <c r="Q19" s="47">
        <f>COUNTIFS($F$4:$F$103,"高1",$E$4:$E$103,"男",$G$4:$G$103,"*段")</f>
        <v>0</v>
      </c>
      <c r="R19" s="45">
        <f>COUNTIFS($F$4:$F$103,"高1",$E$4:$E$103,"女",$G$4:$G$103,"*段")</f>
        <v>0</v>
      </c>
      <c r="U19" s="31" t="s">
        <v>125</v>
      </c>
      <c r="V19" s="32" t="s">
        <v>125</v>
      </c>
      <c r="W19" s="32" t="s">
        <v>125</v>
      </c>
      <c r="X19" s="32" t="s">
        <v>125</v>
      </c>
      <c r="Y19" s="32" t="s">
        <v>125</v>
      </c>
      <c r="Z19" s="33" t="s">
        <v>125</v>
      </c>
    </row>
    <row r="20" spans="1:26" ht="24.75" customHeight="1">
      <c r="A20" s="10">
        <v>17</v>
      </c>
      <c r="B20" s="37" t="e">
        <f>IF(選手申込書!#REF!="○",選手申込書!$C$3,"")</f>
        <v>#REF!</v>
      </c>
      <c r="C20" s="38" t="e">
        <f>IF(選手申込書!#REF!="○",選手申込書!B25,"")</f>
        <v>#REF!</v>
      </c>
      <c r="D20" s="38" t="e">
        <f>IF(選手申込書!#REF!="○",選手申込書!C25,"")</f>
        <v>#REF!</v>
      </c>
      <c r="E20" s="38" t="e">
        <f>IF(選手申込書!#REF!="○",選手申込書!D25,"")</f>
        <v>#REF!</v>
      </c>
      <c r="F20" s="38" t="e">
        <f>IF(選手申込書!#REF!="○",ASC(選手申込書!E25&amp;選手申込書!F25),"")</f>
        <v>#REF!</v>
      </c>
      <c r="G20" s="39" t="e">
        <f>IF(選手申込書!#REF!="○",ASC(選手申込書!H25),"")</f>
        <v>#REF!</v>
      </c>
      <c r="H20" s="9" t="e">
        <f>IF(選手申込書!#REF!="","",選手申込書!#REF!)</f>
        <v>#REF!</v>
      </c>
      <c r="I20" s="9" t="str">
        <f>IF(選手申込書!I25="","",選手申込書!I25)</f>
        <v/>
      </c>
      <c r="J20" s="9" t="str">
        <f>IF(選手申込書!J25="","",選手申込書!J25)</f>
        <v/>
      </c>
      <c r="L20" s="174"/>
      <c r="M20" s="48">
        <v>2</v>
      </c>
      <c r="N20" s="49">
        <f>COUNTIFS($F$4:$F$103,"高2",$E$4:$E$103,"男")</f>
        <v>0</v>
      </c>
      <c r="O20" s="50">
        <f>COUNTIFS($F$4:$F$103,"高2",$E$4:$E$103,"女")</f>
        <v>0</v>
      </c>
      <c r="P20" s="51">
        <f t="shared" si="0"/>
        <v>0</v>
      </c>
      <c r="Q20" s="52">
        <f>COUNTIFS($F$4:$F$103,"高2",$E$4:$E$103,"男",$G$4:$G$103,"*段")</f>
        <v>0</v>
      </c>
      <c r="R20" s="50">
        <f>COUNTIFS($F$4:$F$103,"高2",$E$4:$E$103,"女",$G$4:$G$103,"*段")</f>
        <v>0</v>
      </c>
      <c r="U20" s="31" t="s">
        <v>125</v>
      </c>
      <c r="V20" s="32" t="s">
        <v>125</v>
      </c>
      <c r="W20" s="32" t="s">
        <v>125</v>
      </c>
      <c r="X20" s="32" t="s">
        <v>125</v>
      </c>
      <c r="Y20" s="32" t="s">
        <v>125</v>
      </c>
      <c r="Z20" s="33" t="s">
        <v>125</v>
      </c>
    </row>
    <row r="21" spans="1:26" ht="24.75" customHeight="1">
      <c r="A21" s="10">
        <v>18</v>
      </c>
      <c r="B21" s="37" t="e">
        <f>IF(選手申込書!#REF!="○",選手申込書!$C$3,"")</f>
        <v>#REF!</v>
      </c>
      <c r="C21" s="38" t="e">
        <f>IF(選手申込書!#REF!="○",選手申込書!B26,"")</f>
        <v>#REF!</v>
      </c>
      <c r="D21" s="38" t="e">
        <f>IF(選手申込書!#REF!="○",選手申込書!C26,"")</f>
        <v>#REF!</v>
      </c>
      <c r="E21" s="38" t="e">
        <f>IF(選手申込書!#REF!="○",選手申込書!D26,"")</f>
        <v>#REF!</v>
      </c>
      <c r="F21" s="38" t="e">
        <f>IF(選手申込書!#REF!="○",ASC(選手申込書!E26&amp;選手申込書!F26),"")</f>
        <v>#REF!</v>
      </c>
      <c r="G21" s="39" t="e">
        <f>IF(選手申込書!#REF!="○",ASC(選手申込書!H26),"")</f>
        <v>#REF!</v>
      </c>
      <c r="H21" s="9" t="e">
        <f>IF(選手申込書!#REF!="","",選手申込書!#REF!)</f>
        <v>#REF!</v>
      </c>
      <c r="I21" s="9" t="str">
        <f>IF(選手申込書!I26="","",選手申込書!I26)</f>
        <v/>
      </c>
      <c r="J21" s="9" t="str">
        <f>IF(選手申込書!J26="","",選手申込書!J26)</f>
        <v/>
      </c>
      <c r="L21" s="174"/>
      <c r="M21" s="53">
        <v>3</v>
      </c>
      <c r="N21" s="54">
        <f>COUNTIFS($F$4:$F$103,"高3",$E$4:$E$103,"男")</f>
        <v>0</v>
      </c>
      <c r="O21" s="55">
        <f>COUNTIFS($F$4:$F$103,"高3",$E$4:$E$103,"女")</f>
        <v>0</v>
      </c>
      <c r="P21" s="56">
        <f t="shared" si="0"/>
        <v>0</v>
      </c>
      <c r="Q21" s="57">
        <f>COUNTIFS($F$4:$F$103,"高3",$E$4:$E$103,"男",$G$4:$G$103,"*段")</f>
        <v>0</v>
      </c>
      <c r="R21" s="55">
        <f>COUNTIFS($F$4:$F$103,"高3",$E$4:$E$103,"女",$G$4:$G$103,"*段")</f>
        <v>0</v>
      </c>
      <c r="U21" s="31" t="s">
        <v>125</v>
      </c>
      <c r="V21" s="32" t="s">
        <v>125</v>
      </c>
      <c r="W21" s="32" t="s">
        <v>125</v>
      </c>
      <c r="X21" s="32" t="s">
        <v>125</v>
      </c>
      <c r="Y21" s="32" t="s">
        <v>125</v>
      </c>
      <c r="Z21" s="33" t="s">
        <v>125</v>
      </c>
    </row>
    <row r="22" spans="1:26" ht="24.75" customHeight="1">
      <c r="A22" s="10">
        <v>19</v>
      </c>
      <c r="B22" s="37" t="e">
        <f>IF(選手申込書!#REF!="○",選手申込書!$C$3,"")</f>
        <v>#REF!</v>
      </c>
      <c r="C22" s="38" t="e">
        <f>IF(選手申込書!#REF!="○",選手申込書!B27,"")</f>
        <v>#REF!</v>
      </c>
      <c r="D22" s="38" t="e">
        <f>IF(選手申込書!#REF!="○",選手申込書!C27,"")</f>
        <v>#REF!</v>
      </c>
      <c r="E22" s="38" t="e">
        <f>IF(選手申込書!#REF!="○",選手申込書!D27,"")</f>
        <v>#REF!</v>
      </c>
      <c r="F22" s="38" t="e">
        <f>IF(選手申込書!#REF!="○",ASC(選手申込書!E27&amp;選手申込書!F27),"")</f>
        <v>#REF!</v>
      </c>
      <c r="G22" s="39" t="e">
        <f>IF(選手申込書!#REF!="○",ASC(選手申込書!H27),"")</f>
        <v>#REF!</v>
      </c>
      <c r="H22" s="9" t="e">
        <f>IF(選手申込書!#REF!="","",選手申込書!#REF!)</f>
        <v>#REF!</v>
      </c>
      <c r="I22" s="9" t="str">
        <f>IF(選手申込書!I27="","",選手申込書!I27)</f>
        <v/>
      </c>
      <c r="J22" s="9" t="str">
        <f>IF(選手申込書!J27="","",選手申込書!J27)</f>
        <v/>
      </c>
      <c r="L22" s="174" t="s">
        <v>21</v>
      </c>
      <c r="M22" s="174"/>
      <c r="N22" s="58">
        <f>COUNTIFS($F$4:$F$103,"一般",$E$4:$E$103,"男")</f>
        <v>0</v>
      </c>
      <c r="O22" s="41">
        <f>COUNTIFS($F$4:$F$103,"一般",$E$4:$E$103,"女")</f>
        <v>0</v>
      </c>
      <c r="P22" s="42">
        <f t="shared" si="0"/>
        <v>0</v>
      </c>
      <c r="Q22" s="40">
        <f>COUNTIFS($F$4:$F$103,"一般",$E$4:$E$103,"男",$G$4:$G$103,"*段")</f>
        <v>0</v>
      </c>
      <c r="R22" s="41">
        <f>COUNTIFS($F$4:$F$103,"一般",$E$4:$E$103,"女",$G$4:$G$103,"*段")</f>
        <v>0</v>
      </c>
      <c r="U22" s="31" t="s">
        <v>125</v>
      </c>
      <c r="V22" s="32" t="s">
        <v>125</v>
      </c>
      <c r="W22" s="32" t="s">
        <v>125</v>
      </c>
      <c r="X22" s="32" t="s">
        <v>125</v>
      </c>
      <c r="Y22" s="32" t="s">
        <v>125</v>
      </c>
      <c r="Z22" s="33" t="s">
        <v>125</v>
      </c>
    </row>
    <row r="23" spans="1:26" ht="24.75" customHeight="1" thickBot="1">
      <c r="A23" s="10">
        <v>20</v>
      </c>
      <c r="B23" s="37" t="e">
        <f>IF(選手申込書!#REF!="○",選手申込書!$C$3,"")</f>
        <v>#REF!</v>
      </c>
      <c r="C23" s="38" t="e">
        <f>IF(選手申込書!#REF!="○",選手申込書!B28,"")</f>
        <v>#REF!</v>
      </c>
      <c r="D23" s="38" t="e">
        <f>IF(選手申込書!#REF!="○",選手申込書!C28,"")</f>
        <v>#REF!</v>
      </c>
      <c r="E23" s="38" t="e">
        <f>IF(選手申込書!#REF!="○",選手申込書!D28,"")</f>
        <v>#REF!</v>
      </c>
      <c r="F23" s="38" t="e">
        <f>IF(選手申込書!#REF!="○",ASC(選手申込書!E28&amp;選手申込書!F28),"")</f>
        <v>#REF!</v>
      </c>
      <c r="G23" s="39" t="e">
        <f>IF(選手申込書!#REF!="○",ASC(選手申込書!H28),"")</f>
        <v>#REF!</v>
      </c>
      <c r="H23" s="9" t="e">
        <f>IF(選手申込書!#REF!="","",選手申込書!#REF!)</f>
        <v>#REF!</v>
      </c>
      <c r="I23" s="9" t="str">
        <f>IF(選手申込書!I28="","",選手申込書!I28)</f>
        <v/>
      </c>
      <c r="J23" s="9" t="str">
        <f>IF(選手申込書!J28="","",選手申込書!J28)</f>
        <v/>
      </c>
      <c r="L23" s="174" t="s">
        <v>22</v>
      </c>
      <c r="M23" s="174"/>
      <c r="N23" s="58">
        <f>COUNTIFS($F$4:$F$103,"ｼﾆｱ",$E$4:$E$103,"男")</f>
        <v>0</v>
      </c>
      <c r="O23" s="41">
        <f>COUNTIFS($F$4:$F$103,"ｼﾆｱ",$E$4:$E$103,"女")</f>
        <v>0</v>
      </c>
      <c r="P23" s="59">
        <f t="shared" si="0"/>
        <v>0</v>
      </c>
      <c r="Q23" s="40">
        <f>COUNTIFS($F$4:$F$103,"ｼﾆｱ",$E$4:$E$103,"男",$G$4:$G$103,"*段")</f>
        <v>0</v>
      </c>
      <c r="R23" s="41">
        <f>COUNTIFS($F$4:$F$103,"ｼﾆｱ",$E$4:$E$103,"女",$G$4:$G$103,"*段")</f>
        <v>0</v>
      </c>
      <c r="U23" s="31" t="s">
        <v>125</v>
      </c>
      <c r="V23" s="32" t="s">
        <v>125</v>
      </c>
      <c r="W23" s="32" t="s">
        <v>125</v>
      </c>
      <c r="X23" s="32" t="s">
        <v>125</v>
      </c>
      <c r="Y23" s="32" t="s">
        <v>125</v>
      </c>
      <c r="Z23" s="33" t="s">
        <v>125</v>
      </c>
    </row>
    <row r="24" spans="1:26" ht="24.75" customHeight="1" thickBot="1">
      <c r="A24" s="10">
        <v>21</v>
      </c>
      <c r="B24" s="37" t="e">
        <f>IF(選手申込書!#REF!="○",選手申込書!$C$3,"")</f>
        <v>#REF!</v>
      </c>
      <c r="C24" s="38" t="e">
        <f>IF(選手申込書!#REF!="○",選手申込書!B29,"")</f>
        <v>#REF!</v>
      </c>
      <c r="D24" s="38" t="e">
        <f>IF(選手申込書!#REF!="○",選手申込書!C29,"")</f>
        <v>#REF!</v>
      </c>
      <c r="E24" s="38" t="e">
        <f>IF(選手申込書!#REF!="○",選手申込書!D29,"")</f>
        <v>#REF!</v>
      </c>
      <c r="F24" s="38" t="e">
        <f>IF(選手申込書!#REF!="○",ASC(選手申込書!E29&amp;選手申込書!F29),"")</f>
        <v>#REF!</v>
      </c>
      <c r="G24" s="39" t="e">
        <f>IF(選手申込書!#REF!="○",ASC(選手申込書!H29),"")</f>
        <v>#REF!</v>
      </c>
      <c r="H24" s="9" t="e">
        <f>IF(選手申込書!#REF!="","",選手申込書!#REF!)</f>
        <v>#REF!</v>
      </c>
      <c r="I24" s="9" t="str">
        <f>IF(選手申込書!I29="","",選手申込書!I29)</f>
        <v/>
      </c>
      <c r="J24" s="9" t="str">
        <f>IF(選手申込書!J29="","",選手申込書!J29)</f>
        <v/>
      </c>
      <c r="L24" s="29" t="s">
        <v>39</v>
      </c>
      <c r="M24" s="29"/>
      <c r="N24" s="29">
        <f>SUM(N9:N23)</f>
        <v>0</v>
      </c>
      <c r="O24" s="29">
        <f>SUM(O9:O23)</f>
        <v>0</v>
      </c>
      <c r="P24" s="60">
        <f t="shared" si="0"/>
        <v>0</v>
      </c>
      <c r="Q24" s="29">
        <f>SUM(Q9:Q23)</f>
        <v>0</v>
      </c>
      <c r="R24" s="29">
        <f>SUM(R9:R23)</f>
        <v>0</v>
      </c>
      <c r="U24" s="31" t="s">
        <v>125</v>
      </c>
      <c r="V24" s="32" t="s">
        <v>125</v>
      </c>
      <c r="W24" s="32" t="s">
        <v>125</v>
      </c>
      <c r="X24" s="32" t="s">
        <v>125</v>
      </c>
      <c r="Y24" s="32" t="s">
        <v>125</v>
      </c>
      <c r="Z24" s="33" t="s">
        <v>125</v>
      </c>
    </row>
    <row r="25" spans="1:26" ht="24.75" customHeight="1" thickBot="1">
      <c r="A25" s="10">
        <v>22</v>
      </c>
      <c r="B25" s="37" t="e">
        <f>IF(選手申込書!#REF!="○",選手申込書!$C$3,"")</f>
        <v>#REF!</v>
      </c>
      <c r="C25" s="38" t="e">
        <f>IF(選手申込書!#REF!="○",選手申込書!B30,"")</f>
        <v>#REF!</v>
      </c>
      <c r="D25" s="38" t="e">
        <f>IF(選手申込書!#REF!="○",選手申込書!C30,"")</f>
        <v>#REF!</v>
      </c>
      <c r="E25" s="38" t="e">
        <f>IF(選手申込書!#REF!="○",選手申込書!D30,"")</f>
        <v>#REF!</v>
      </c>
      <c r="F25" s="38" t="e">
        <f>IF(選手申込書!#REF!="○",ASC(選手申込書!E30&amp;選手申込書!F30),"")</f>
        <v>#REF!</v>
      </c>
      <c r="G25" s="39" t="e">
        <f>IF(選手申込書!#REF!="○",ASC(選手申込書!H30),"")</f>
        <v>#REF!</v>
      </c>
      <c r="H25" s="9" t="e">
        <f>IF(選手申込書!#REF!="","",選手申込書!#REF!)</f>
        <v>#REF!</v>
      </c>
      <c r="I25" s="9" t="str">
        <f>IF(選手申込書!I30="","",選手申込書!I30)</f>
        <v/>
      </c>
      <c r="J25" s="9" t="str">
        <f>IF(選手申込書!J30="","",選手申込書!J30)</f>
        <v/>
      </c>
      <c r="L25" s="160" t="s">
        <v>122</v>
      </c>
      <c r="M25" s="161"/>
      <c r="N25" s="162" t="e">
        <f>IF(P24=選手申込書!#REF!,"OK","NG")</f>
        <v>#REF!</v>
      </c>
      <c r="O25" s="162"/>
      <c r="P25" s="162"/>
      <c r="Q25" s="162"/>
      <c r="R25" s="161"/>
      <c r="U25" s="31" t="s">
        <v>125</v>
      </c>
      <c r="V25" s="32" t="s">
        <v>125</v>
      </c>
      <c r="W25" s="32" t="s">
        <v>125</v>
      </c>
      <c r="X25" s="32" t="s">
        <v>125</v>
      </c>
      <c r="Y25" s="32" t="s">
        <v>125</v>
      </c>
      <c r="Z25" s="33" t="s">
        <v>125</v>
      </c>
    </row>
    <row r="26" spans="1:26" ht="24.75" customHeight="1">
      <c r="A26" s="10">
        <v>23</v>
      </c>
      <c r="B26" s="37" t="e">
        <f>IF(選手申込書!#REF!="○",選手申込書!$C$3,"")</f>
        <v>#REF!</v>
      </c>
      <c r="C26" s="38" t="e">
        <f>IF(選手申込書!#REF!="○",選手申込書!B31,"")</f>
        <v>#REF!</v>
      </c>
      <c r="D26" s="38" t="e">
        <f>IF(選手申込書!#REF!="○",選手申込書!C31,"")</f>
        <v>#REF!</v>
      </c>
      <c r="E26" s="38" t="e">
        <f>IF(選手申込書!#REF!="○",選手申込書!D31,"")</f>
        <v>#REF!</v>
      </c>
      <c r="F26" s="38" t="e">
        <f>IF(選手申込書!#REF!="○",ASC(選手申込書!E31&amp;選手申込書!F31),"")</f>
        <v>#REF!</v>
      </c>
      <c r="G26" s="39" t="e">
        <f>IF(選手申込書!#REF!="○",ASC(選手申込書!H31),"")</f>
        <v>#REF!</v>
      </c>
      <c r="H26" s="9" t="e">
        <f>IF(選手申込書!#REF!="","",選手申込書!#REF!)</f>
        <v>#REF!</v>
      </c>
      <c r="I26" s="9" t="str">
        <f>IF(選手申込書!I31="","",選手申込書!I31)</f>
        <v/>
      </c>
      <c r="J26" s="9" t="str">
        <f>IF(選手申込書!J31="","",選手申込書!J31)</f>
        <v/>
      </c>
      <c r="U26" s="31" t="s">
        <v>125</v>
      </c>
      <c r="V26" s="32" t="s">
        <v>125</v>
      </c>
      <c r="W26" s="32" t="s">
        <v>125</v>
      </c>
      <c r="X26" s="32" t="s">
        <v>125</v>
      </c>
      <c r="Y26" s="32" t="s">
        <v>125</v>
      </c>
      <c r="Z26" s="33" t="s">
        <v>125</v>
      </c>
    </row>
    <row r="27" spans="1:26" ht="24.75" customHeight="1">
      <c r="A27" s="10">
        <v>24</v>
      </c>
      <c r="B27" s="37" t="e">
        <f>IF(選手申込書!#REF!="○",選手申込書!$C$3,"")</f>
        <v>#REF!</v>
      </c>
      <c r="C27" s="38" t="e">
        <f>IF(選手申込書!#REF!="○",選手申込書!B32,"")</f>
        <v>#REF!</v>
      </c>
      <c r="D27" s="38" t="e">
        <f>IF(選手申込書!#REF!="○",選手申込書!C32,"")</f>
        <v>#REF!</v>
      </c>
      <c r="E27" s="38" t="e">
        <f>IF(選手申込書!#REF!="○",選手申込書!D32,"")</f>
        <v>#REF!</v>
      </c>
      <c r="F27" s="38" t="e">
        <f>IF(選手申込書!#REF!="○",ASC(選手申込書!E32&amp;選手申込書!F32),"")</f>
        <v>#REF!</v>
      </c>
      <c r="G27" s="39" t="e">
        <f>IF(選手申込書!#REF!="○",ASC(選手申込書!H32),"")</f>
        <v>#REF!</v>
      </c>
      <c r="H27" s="9" t="e">
        <f>IF(選手申込書!#REF!="","",選手申込書!#REF!)</f>
        <v>#REF!</v>
      </c>
      <c r="I27" s="9" t="str">
        <f>IF(選手申込書!I32="","",選手申込書!I32)</f>
        <v/>
      </c>
      <c r="J27" s="9" t="str">
        <f>IF(選手申込書!J32="","",選手申込書!J32)</f>
        <v/>
      </c>
      <c r="U27" s="31" t="s">
        <v>125</v>
      </c>
      <c r="V27" s="32" t="s">
        <v>125</v>
      </c>
      <c r="W27" s="32" t="s">
        <v>125</v>
      </c>
      <c r="X27" s="32" t="s">
        <v>125</v>
      </c>
      <c r="Y27" s="32" t="s">
        <v>125</v>
      </c>
      <c r="Z27" s="33" t="s">
        <v>125</v>
      </c>
    </row>
    <row r="28" spans="1:26" ht="24.75" customHeight="1">
      <c r="A28" s="10">
        <v>25</v>
      </c>
      <c r="B28" s="37" t="e">
        <f>IF(選手申込書!#REF!="○",選手申込書!$C$3,"")</f>
        <v>#REF!</v>
      </c>
      <c r="C28" s="38" t="e">
        <f>IF(選手申込書!#REF!="○",選手申込書!B33,"")</f>
        <v>#REF!</v>
      </c>
      <c r="D28" s="38" t="e">
        <f>IF(選手申込書!#REF!="○",選手申込書!C33,"")</f>
        <v>#REF!</v>
      </c>
      <c r="E28" s="38" t="e">
        <f>IF(選手申込書!#REF!="○",選手申込書!D33,"")</f>
        <v>#REF!</v>
      </c>
      <c r="F28" s="38" t="e">
        <f>IF(選手申込書!#REF!="○",ASC(選手申込書!E33&amp;選手申込書!F33),"")</f>
        <v>#REF!</v>
      </c>
      <c r="G28" s="39" t="e">
        <f>IF(選手申込書!#REF!="○",ASC(選手申込書!H33),"")</f>
        <v>#REF!</v>
      </c>
      <c r="H28" s="9" t="e">
        <f>IF(選手申込書!#REF!="","",選手申込書!#REF!)</f>
        <v>#REF!</v>
      </c>
      <c r="I28" s="9" t="str">
        <f>IF(選手申込書!I33="","",選手申込書!I33)</f>
        <v/>
      </c>
      <c r="J28" s="9" t="str">
        <f>IF(選手申込書!J33="","",選手申込書!J33)</f>
        <v/>
      </c>
      <c r="U28" s="31" t="s">
        <v>125</v>
      </c>
      <c r="V28" s="32" t="s">
        <v>125</v>
      </c>
      <c r="W28" s="32" t="s">
        <v>125</v>
      </c>
      <c r="X28" s="32" t="s">
        <v>125</v>
      </c>
      <c r="Y28" s="32" t="s">
        <v>125</v>
      </c>
      <c r="Z28" s="33" t="s">
        <v>125</v>
      </c>
    </row>
    <row r="29" spans="1:26" ht="24.75" customHeight="1">
      <c r="A29" s="10">
        <v>26</v>
      </c>
      <c r="B29" s="37" t="e">
        <f>IF(選手申込書!#REF!="○",選手申込書!$C$3,"")</f>
        <v>#REF!</v>
      </c>
      <c r="C29" s="38" t="e">
        <f>IF(選手申込書!#REF!="○",選手申込書!B34,"")</f>
        <v>#REF!</v>
      </c>
      <c r="D29" s="38" t="e">
        <f>IF(選手申込書!#REF!="○",選手申込書!C34,"")</f>
        <v>#REF!</v>
      </c>
      <c r="E29" s="38" t="e">
        <f>IF(選手申込書!#REF!="○",選手申込書!D34,"")</f>
        <v>#REF!</v>
      </c>
      <c r="F29" s="38" t="e">
        <f>IF(選手申込書!#REF!="○",ASC(選手申込書!E34&amp;選手申込書!F34),"")</f>
        <v>#REF!</v>
      </c>
      <c r="G29" s="39" t="e">
        <f>IF(選手申込書!#REF!="○",ASC(選手申込書!H34),"")</f>
        <v>#REF!</v>
      </c>
      <c r="H29" s="9" t="e">
        <f>IF(選手申込書!#REF!="","",選手申込書!#REF!)</f>
        <v>#REF!</v>
      </c>
      <c r="I29" s="9" t="str">
        <f>IF(選手申込書!I34="","",選手申込書!I34)</f>
        <v/>
      </c>
      <c r="J29" s="9" t="str">
        <f>IF(選手申込書!J34="","",選手申込書!J34)</f>
        <v/>
      </c>
      <c r="L29" s="29" t="s">
        <v>26</v>
      </c>
      <c r="U29" s="31" t="s">
        <v>125</v>
      </c>
      <c r="V29" s="32" t="s">
        <v>125</v>
      </c>
      <c r="W29" s="32" t="s">
        <v>125</v>
      </c>
      <c r="X29" s="32" t="s">
        <v>125</v>
      </c>
      <c r="Y29" s="32" t="s">
        <v>125</v>
      </c>
      <c r="Z29" s="33" t="s">
        <v>125</v>
      </c>
    </row>
    <row r="30" spans="1:26" ht="24.75" customHeight="1">
      <c r="A30" s="10">
        <v>27</v>
      </c>
      <c r="B30" s="37" t="e">
        <f>IF(選手申込書!#REF!="○",選手申込書!$C$3,"")</f>
        <v>#REF!</v>
      </c>
      <c r="C30" s="38" t="e">
        <f>IF(選手申込書!#REF!="○",選手申込書!B35,"")</f>
        <v>#REF!</v>
      </c>
      <c r="D30" s="38" t="e">
        <f>IF(選手申込書!#REF!="○",選手申込書!C35,"")</f>
        <v>#REF!</v>
      </c>
      <c r="E30" s="38" t="e">
        <f>IF(選手申込書!#REF!="○",選手申込書!D35,"")</f>
        <v>#REF!</v>
      </c>
      <c r="F30" s="38" t="e">
        <f>IF(選手申込書!#REF!="○",ASC(選手申込書!E35&amp;選手申込書!F35),"")</f>
        <v>#REF!</v>
      </c>
      <c r="G30" s="39" t="e">
        <f>IF(選手申込書!#REF!="○",ASC(選手申込書!H35),"")</f>
        <v>#REF!</v>
      </c>
      <c r="H30" s="9" t="e">
        <f>IF(選手申込書!#REF!="","",選手申込書!#REF!)</f>
        <v>#REF!</v>
      </c>
      <c r="I30" s="9" t="str">
        <f>IF(選手申込書!I35="","",選手申込書!I35)</f>
        <v/>
      </c>
      <c r="J30" s="9" t="str">
        <f>IF(選手申込書!J35="","",選手申込書!J35)</f>
        <v/>
      </c>
      <c r="L30" s="29" t="s">
        <v>27</v>
      </c>
      <c r="U30" s="31" t="s">
        <v>125</v>
      </c>
      <c r="V30" s="32" t="s">
        <v>125</v>
      </c>
      <c r="W30" s="32" t="s">
        <v>125</v>
      </c>
      <c r="X30" s="32" t="s">
        <v>125</v>
      </c>
      <c r="Y30" s="32" t="s">
        <v>125</v>
      </c>
      <c r="Z30" s="33" t="s">
        <v>125</v>
      </c>
    </row>
    <row r="31" spans="1:26" ht="24.75" customHeight="1">
      <c r="A31" s="10">
        <v>28</v>
      </c>
      <c r="B31" s="37" t="e">
        <f>IF(選手申込書!#REF!="○",選手申込書!$C$3,"")</f>
        <v>#REF!</v>
      </c>
      <c r="C31" s="38" t="e">
        <f>IF(選手申込書!#REF!="○",選手申込書!B36,"")</f>
        <v>#REF!</v>
      </c>
      <c r="D31" s="38" t="e">
        <f>IF(選手申込書!#REF!="○",選手申込書!C36,"")</f>
        <v>#REF!</v>
      </c>
      <c r="E31" s="38" t="e">
        <f>IF(選手申込書!#REF!="○",選手申込書!D36,"")</f>
        <v>#REF!</v>
      </c>
      <c r="F31" s="38" t="e">
        <f>IF(選手申込書!#REF!="○",ASC(選手申込書!E36&amp;選手申込書!F36),"")</f>
        <v>#REF!</v>
      </c>
      <c r="G31" s="39" t="e">
        <f>IF(選手申込書!#REF!="○",ASC(選手申込書!H36),"")</f>
        <v>#REF!</v>
      </c>
      <c r="H31" s="9" t="e">
        <f>IF(選手申込書!#REF!="","",選手申込書!#REF!)</f>
        <v>#REF!</v>
      </c>
      <c r="I31" s="9" t="str">
        <f>IF(選手申込書!I36="","",選手申込書!I36)</f>
        <v/>
      </c>
      <c r="J31" s="9" t="str">
        <f>IF(選手申込書!J36="","",選手申込書!J36)</f>
        <v/>
      </c>
      <c r="L31" s="29" t="s">
        <v>28</v>
      </c>
      <c r="U31" s="31" t="s">
        <v>125</v>
      </c>
      <c r="V31" s="32" t="s">
        <v>125</v>
      </c>
      <c r="W31" s="32" t="s">
        <v>125</v>
      </c>
      <c r="X31" s="32" t="s">
        <v>125</v>
      </c>
      <c r="Y31" s="32" t="s">
        <v>125</v>
      </c>
      <c r="Z31" s="33" t="s">
        <v>125</v>
      </c>
    </row>
    <row r="32" spans="1:26" ht="24.75" customHeight="1">
      <c r="A32" s="10">
        <v>29</v>
      </c>
      <c r="B32" s="37" t="e">
        <f>IF(選手申込書!#REF!="○",選手申込書!$C$3,"")</f>
        <v>#REF!</v>
      </c>
      <c r="C32" s="38" t="e">
        <f>IF(選手申込書!#REF!="○",選手申込書!B37,"")</f>
        <v>#REF!</v>
      </c>
      <c r="D32" s="38" t="e">
        <f>IF(選手申込書!#REF!="○",選手申込書!C37,"")</f>
        <v>#REF!</v>
      </c>
      <c r="E32" s="38" t="e">
        <f>IF(選手申込書!#REF!="○",選手申込書!D37,"")</f>
        <v>#REF!</v>
      </c>
      <c r="F32" s="38" t="e">
        <f>IF(選手申込書!#REF!="○",ASC(選手申込書!E37&amp;選手申込書!F37),"")</f>
        <v>#REF!</v>
      </c>
      <c r="G32" s="39" t="e">
        <f>IF(選手申込書!#REF!="○",ASC(選手申込書!H37),"")</f>
        <v>#REF!</v>
      </c>
      <c r="H32" s="9" t="e">
        <f>IF(選手申込書!#REF!="","",選手申込書!#REF!)</f>
        <v>#REF!</v>
      </c>
      <c r="I32" s="9" t="str">
        <f>IF(選手申込書!I37="","",選手申込書!I37)</f>
        <v/>
      </c>
      <c r="J32" s="9" t="str">
        <f>IF(選手申込書!J37="","",選手申込書!J37)</f>
        <v/>
      </c>
      <c r="L32" s="29" t="s">
        <v>29</v>
      </c>
      <c r="U32" s="31" t="s">
        <v>125</v>
      </c>
      <c r="V32" s="32" t="s">
        <v>125</v>
      </c>
      <c r="W32" s="32" t="s">
        <v>125</v>
      </c>
      <c r="X32" s="32" t="s">
        <v>125</v>
      </c>
      <c r="Y32" s="32" t="s">
        <v>125</v>
      </c>
      <c r="Z32" s="33" t="s">
        <v>125</v>
      </c>
    </row>
    <row r="33" spans="1:26" ht="24.75" customHeight="1">
      <c r="A33" s="10">
        <v>30</v>
      </c>
      <c r="B33" s="37" t="e">
        <f>IF(選手申込書!#REF!="○",選手申込書!$C$3,"")</f>
        <v>#REF!</v>
      </c>
      <c r="C33" s="38" t="e">
        <f>IF(選手申込書!#REF!="○",選手申込書!B38,"")</f>
        <v>#REF!</v>
      </c>
      <c r="D33" s="38" t="e">
        <f>IF(選手申込書!#REF!="○",選手申込書!C38,"")</f>
        <v>#REF!</v>
      </c>
      <c r="E33" s="38" t="e">
        <f>IF(選手申込書!#REF!="○",選手申込書!D38,"")</f>
        <v>#REF!</v>
      </c>
      <c r="F33" s="38" t="e">
        <f>IF(選手申込書!#REF!="○",ASC(選手申込書!E38&amp;選手申込書!F38),"")</f>
        <v>#REF!</v>
      </c>
      <c r="G33" s="39" t="e">
        <f>IF(選手申込書!#REF!="○",ASC(選手申込書!H38),"")</f>
        <v>#REF!</v>
      </c>
      <c r="H33" s="9" t="e">
        <f>IF(選手申込書!#REF!="","",選手申込書!#REF!)</f>
        <v>#REF!</v>
      </c>
      <c r="I33" s="9" t="str">
        <f>IF(選手申込書!I38="","",選手申込書!I38)</f>
        <v/>
      </c>
      <c r="J33" s="9" t="str">
        <f>IF(選手申込書!J38="","",選手申込書!J38)</f>
        <v/>
      </c>
      <c r="L33" s="29" t="s">
        <v>30</v>
      </c>
      <c r="U33" s="31" t="s">
        <v>125</v>
      </c>
      <c r="V33" s="32" t="s">
        <v>125</v>
      </c>
      <c r="W33" s="32" t="s">
        <v>125</v>
      </c>
      <c r="X33" s="32" t="s">
        <v>125</v>
      </c>
      <c r="Y33" s="32" t="s">
        <v>125</v>
      </c>
      <c r="Z33" s="33" t="s">
        <v>125</v>
      </c>
    </row>
    <row r="34" spans="1:26" ht="24.75" customHeight="1">
      <c r="A34" s="10">
        <v>31</v>
      </c>
      <c r="B34" s="37" t="e">
        <f>IF(選手申込書!#REF!="○",選手申込書!$C$3,"")</f>
        <v>#REF!</v>
      </c>
      <c r="C34" s="38" t="e">
        <f>IF(選手申込書!#REF!="○",選手申込書!B39,"")</f>
        <v>#REF!</v>
      </c>
      <c r="D34" s="38" t="e">
        <f>IF(選手申込書!#REF!="○",選手申込書!C39,"")</f>
        <v>#REF!</v>
      </c>
      <c r="E34" s="38" t="e">
        <f>IF(選手申込書!#REF!="○",選手申込書!D39,"")</f>
        <v>#REF!</v>
      </c>
      <c r="F34" s="38" t="e">
        <f>IF(選手申込書!#REF!="○",ASC(選手申込書!E39&amp;選手申込書!F39),"")</f>
        <v>#REF!</v>
      </c>
      <c r="G34" s="39" t="e">
        <f>IF(選手申込書!#REF!="○",ASC(選手申込書!H39),"")</f>
        <v>#REF!</v>
      </c>
      <c r="H34" s="9" t="e">
        <f>IF(選手申込書!#REF!="","",選手申込書!#REF!)</f>
        <v>#REF!</v>
      </c>
      <c r="I34" s="9" t="str">
        <f>IF(選手申込書!I39="","",選手申込書!I39)</f>
        <v/>
      </c>
      <c r="J34" s="9" t="str">
        <f>IF(選手申込書!J39="","",選手申込書!J39)</f>
        <v/>
      </c>
      <c r="L34" s="29" t="s">
        <v>31</v>
      </c>
      <c r="U34" s="31" t="s">
        <v>125</v>
      </c>
      <c r="V34" s="32" t="s">
        <v>125</v>
      </c>
      <c r="W34" s="32" t="s">
        <v>125</v>
      </c>
      <c r="X34" s="32" t="s">
        <v>125</v>
      </c>
      <c r="Y34" s="32" t="s">
        <v>125</v>
      </c>
      <c r="Z34" s="33" t="s">
        <v>125</v>
      </c>
    </row>
    <row r="35" spans="1:26" ht="24.75" customHeight="1">
      <c r="A35" s="10">
        <v>32</v>
      </c>
      <c r="B35" s="37" t="e">
        <f>IF(選手申込書!#REF!="○",選手申込書!$C$3,"")</f>
        <v>#REF!</v>
      </c>
      <c r="C35" s="38" t="e">
        <f>IF(選手申込書!#REF!="○",選手申込書!B40,"")</f>
        <v>#REF!</v>
      </c>
      <c r="D35" s="38" t="e">
        <f>IF(選手申込書!#REF!="○",選手申込書!C40,"")</f>
        <v>#REF!</v>
      </c>
      <c r="E35" s="38" t="e">
        <f>IF(選手申込書!#REF!="○",選手申込書!D40,"")</f>
        <v>#REF!</v>
      </c>
      <c r="F35" s="38" t="e">
        <f>IF(選手申込書!#REF!="○",ASC(選手申込書!E40&amp;選手申込書!F40),"")</f>
        <v>#REF!</v>
      </c>
      <c r="G35" s="39" t="e">
        <f>IF(選手申込書!#REF!="○",ASC(選手申込書!H40),"")</f>
        <v>#REF!</v>
      </c>
      <c r="H35" s="9" t="e">
        <f>IF(選手申込書!#REF!="","",選手申込書!#REF!)</f>
        <v>#REF!</v>
      </c>
      <c r="I35" s="9" t="str">
        <f>IF(選手申込書!I40="","",選手申込書!I40)</f>
        <v/>
      </c>
      <c r="J35" s="9" t="str">
        <f>IF(選手申込書!J40="","",選手申込書!J40)</f>
        <v/>
      </c>
      <c r="L35" s="29" t="s">
        <v>32</v>
      </c>
      <c r="U35" s="31" t="s">
        <v>125</v>
      </c>
      <c r="V35" s="32" t="s">
        <v>125</v>
      </c>
      <c r="W35" s="32" t="s">
        <v>125</v>
      </c>
      <c r="X35" s="32" t="s">
        <v>125</v>
      </c>
      <c r="Y35" s="32" t="s">
        <v>125</v>
      </c>
      <c r="Z35" s="33" t="s">
        <v>125</v>
      </c>
    </row>
    <row r="36" spans="1:26" ht="24.75" customHeight="1">
      <c r="A36" s="10">
        <v>33</v>
      </c>
      <c r="B36" s="37" t="e">
        <f>IF(選手申込書!#REF!="○",選手申込書!$C$3,"")</f>
        <v>#REF!</v>
      </c>
      <c r="C36" s="38" t="e">
        <f>IF(選手申込書!#REF!="○",選手申込書!B41,"")</f>
        <v>#REF!</v>
      </c>
      <c r="D36" s="38" t="e">
        <f>IF(選手申込書!#REF!="○",選手申込書!C41,"")</f>
        <v>#REF!</v>
      </c>
      <c r="E36" s="38" t="e">
        <f>IF(選手申込書!#REF!="○",選手申込書!D41,"")</f>
        <v>#REF!</v>
      </c>
      <c r="F36" s="38" t="e">
        <f>IF(選手申込書!#REF!="○",ASC(選手申込書!E41&amp;選手申込書!F41),"")</f>
        <v>#REF!</v>
      </c>
      <c r="G36" s="39" t="e">
        <f>IF(選手申込書!#REF!="○",ASC(選手申込書!H41),"")</f>
        <v>#REF!</v>
      </c>
      <c r="H36" s="9" t="e">
        <f>IF(選手申込書!#REF!="","",選手申込書!#REF!)</f>
        <v>#REF!</v>
      </c>
      <c r="I36" s="9" t="str">
        <f>IF(選手申込書!I41="","",選手申込書!I41)</f>
        <v/>
      </c>
      <c r="J36" s="9" t="str">
        <f>IF(選手申込書!J41="","",選手申込書!J41)</f>
        <v/>
      </c>
      <c r="L36" s="29" t="s">
        <v>33</v>
      </c>
      <c r="U36" s="31" t="s">
        <v>125</v>
      </c>
      <c r="V36" s="32" t="s">
        <v>125</v>
      </c>
      <c r="W36" s="32" t="s">
        <v>125</v>
      </c>
      <c r="X36" s="32" t="s">
        <v>125</v>
      </c>
      <c r="Y36" s="32" t="s">
        <v>125</v>
      </c>
      <c r="Z36" s="33" t="s">
        <v>125</v>
      </c>
    </row>
    <row r="37" spans="1:26" ht="24.75" customHeight="1">
      <c r="A37" s="10">
        <v>34</v>
      </c>
      <c r="B37" s="37" t="e">
        <f>IF(選手申込書!#REF!="○",選手申込書!$C$3,"")</f>
        <v>#REF!</v>
      </c>
      <c r="C37" s="38" t="e">
        <f>IF(選手申込書!#REF!="○",選手申込書!B42,"")</f>
        <v>#REF!</v>
      </c>
      <c r="D37" s="38" t="e">
        <f>IF(選手申込書!#REF!="○",選手申込書!C42,"")</f>
        <v>#REF!</v>
      </c>
      <c r="E37" s="38" t="e">
        <f>IF(選手申込書!#REF!="○",選手申込書!D42,"")</f>
        <v>#REF!</v>
      </c>
      <c r="F37" s="38" t="e">
        <f>IF(選手申込書!#REF!="○",ASC(選手申込書!E42&amp;選手申込書!F42),"")</f>
        <v>#REF!</v>
      </c>
      <c r="G37" s="39" t="e">
        <f>IF(選手申込書!#REF!="○",ASC(選手申込書!H42),"")</f>
        <v>#REF!</v>
      </c>
      <c r="H37" s="9" t="e">
        <f>IF(選手申込書!#REF!="","",選手申込書!#REF!)</f>
        <v>#REF!</v>
      </c>
      <c r="I37" s="9" t="str">
        <f>IF(選手申込書!I42="","",選手申込書!I42)</f>
        <v/>
      </c>
      <c r="J37" s="9" t="str">
        <f>IF(選手申込書!J42="","",選手申込書!J42)</f>
        <v/>
      </c>
      <c r="L37" s="29" t="s">
        <v>34</v>
      </c>
      <c r="U37" s="31" t="s">
        <v>125</v>
      </c>
      <c r="V37" s="32" t="s">
        <v>125</v>
      </c>
      <c r="W37" s="32" t="s">
        <v>125</v>
      </c>
      <c r="X37" s="32" t="s">
        <v>125</v>
      </c>
      <c r="Y37" s="32" t="s">
        <v>125</v>
      </c>
      <c r="Z37" s="33" t="s">
        <v>125</v>
      </c>
    </row>
    <row r="38" spans="1:26" ht="24.75" customHeight="1">
      <c r="A38" s="10">
        <v>35</v>
      </c>
      <c r="B38" s="37" t="e">
        <f>IF(選手申込書!#REF!="○",選手申込書!$C$3,"")</f>
        <v>#REF!</v>
      </c>
      <c r="C38" s="38" t="e">
        <f>IF(選手申込書!#REF!="○",選手申込書!B43,"")</f>
        <v>#REF!</v>
      </c>
      <c r="D38" s="38" t="e">
        <f>IF(選手申込書!#REF!="○",選手申込書!C43,"")</f>
        <v>#REF!</v>
      </c>
      <c r="E38" s="38" t="e">
        <f>IF(選手申込書!#REF!="○",選手申込書!D43,"")</f>
        <v>#REF!</v>
      </c>
      <c r="F38" s="38" t="e">
        <f>IF(選手申込書!#REF!="○",ASC(選手申込書!E43&amp;選手申込書!F43),"")</f>
        <v>#REF!</v>
      </c>
      <c r="G38" s="39" t="e">
        <f>IF(選手申込書!#REF!="○",ASC(選手申込書!H43),"")</f>
        <v>#REF!</v>
      </c>
      <c r="H38" s="9" t="e">
        <f>IF(選手申込書!#REF!="","",選手申込書!#REF!)</f>
        <v>#REF!</v>
      </c>
      <c r="I38" s="9" t="str">
        <f>IF(選手申込書!I43="","",選手申込書!I43)</f>
        <v/>
      </c>
      <c r="J38" s="9" t="str">
        <f>IF(選手申込書!J43="","",選手申込書!J43)</f>
        <v/>
      </c>
      <c r="L38" s="29" t="s">
        <v>35</v>
      </c>
      <c r="U38" s="31" t="s">
        <v>125</v>
      </c>
      <c r="V38" s="32" t="s">
        <v>125</v>
      </c>
      <c r="W38" s="32" t="s">
        <v>125</v>
      </c>
      <c r="X38" s="32" t="s">
        <v>125</v>
      </c>
      <c r="Y38" s="32" t="s">
        <v>125</v>
      </c>
      <c r="Z38" s="33" t="s">
        <v>125</v>
      </c>
    </row>
    <row r="39" spans="1:26" ht="24.75" customHeight="1">
      <c r="A39" s="10">
        <v>36</v>
      </c>
      <c r="B39" s="37" t="e">
        <f>IF(選手申込書!#REF!="○",選手申込書!$C$3,"")</f>
        <v>#REF!</v>
      </c>
      <c r="C39" s="38" t="e">
        <f>IF(選手申込書!#REF!="○",選手申込書!B44,"")</f>
        <v>#REF!</v>
      </c>
      <c r="D39" s="38" t="e">
        <f>IF(選手申込書!#REF!="○",選手申込書!C44,"")</f>
        <v>#REF!</v>
      </c>
      <c r="E39" s="38" t="e">
        <f>IF(選手申込書!#REF!="○",選手申込書!D44,"")</f>
        <v>#REF!</v>
      </c>
      <c r="F39" s="38" t="e">
        <f>IF(選手申込書!#REF!="○",ASC(選手申込書!E44&amp;選手申込書!F44),"")</f>
        <v>#REF!</v>
      </c>
      <c r="G39" s="39" t="e">
        <f>IF(選手申込書!#REF!="○",ASC(選手申込書!H44),"")</f>
        <v>#REF!</v>
      </c>
      <c r="H39" s="9" t="e">
        <f>IF(選手申込書!#REF!="","",選手申込書!#REF!)</f>
        <v>#REF!</v>
      </c>
      <c r="I39" s="9" t="str">
        <f>IF(選手申込書!I44="","",選手申込書!I44)</f>
        <v/>
      </c>
      <c r="J39" s="9" t="str">
        <f>IF(選手申込書!J44="","",選手申込書!J44)</f>
        <v/>
      </c>
      <c r="L39" s="29" t="s">
        <v>36</v>
      </c>
      <c r="U39" s="31" t="s">
        <v>125</v>
      </c>
      <c r="V39" s="32" t="s">
        <v>125</v>
      </c>
      <c r="W39" s="32" t="s">
        <v>125</v>
      </c>
      <c r="X39" s="32" t="s">
        <v>125</v>
      </c>
      <c r="Y39" s="32" t="s">
        <v>125</v>
      </c>
      <c r="Z39" s="33" t="s">
        <v>125</v>
      </c>
    </row>
    <row r="40" spans="1:26" ht="25.5" customHeight="1">
      <c r="A40" s="10">
        <v>37</v>
      </c>
      <c r="B40" s="37" t="e">
        <f>IF(選手申込書!#REF!="○",選手申込書!$C$3,"")</f>
        <v>#REF!</v>
      </c>
      <c r="C40" s="38" t="e">
        <f>IF(選手申込書!#REF!="○",選手申込書!B45,"")</f>
        <v>#REF!</v>
      </c>
      <c r="D40" s="38" t="e">
        <f>IF(選手申込書!#REF!="○",選手申込書!C45,"")</f>
        <v>#REF!</v>
      </c>
      <c r="E40" s="38" t="e">
        <f>IF(選手申込書!#REF!="○",選手申込書!D45,"")</f>
        <v>#REF!</v>
      </c>
      <c r="F40" s="38" t="e">
        <f>IF(選手申込書!#REF!="○",ASC(選手申込書!E45&amp;選手申込書!F45),"")</f>
        <v>#REF!</v>
      </c>
      <c r="G40" s="39" t="e">
        <f>IF(選手申込書!#REF!="○",ASC(選手申込書!H45),"")</f>
        <v>#REF!</v>
      </c>
      <c r="H40" s="9" t="e">
        <f>IF(選手申込書!#REF!="","",選手申込書!#REF!)</f>
        <v>#REF!</v>
      </c>
      <c r="I40" s="9" t="str">
        <f>IF(選手申込書!I45="","",選手申込書!I45)</f>
        <v/>
      </c>
      <c r="J40" s="9" t="str">
        <f>IF(選手申込書!J45="","",選手申込書!J45)</f>
        <v/>
      </c>
      <c r="L40" s="29" t="s">
        <v>37</v>
      </c>
      <c r="U40" s="31" t="s">
        <v>125</v>
      </c>
      <c r="V40" s="32" t="s">
        <v>125</v>
      </c>
      <c r="W40" s="32" t="s">
        <v>125</v>
      </c>
      <c r="X40" s="32" t="s">
        <v>125</v>
      </c>
      <c r="Y40" s="32" t="s">
        <v>125</v>
      </c>
      <c r="Z40" s="33" t="s">
        <v>125</v>
      </c>
    </row>
    <row r="41" spans="1:26" ht="25.5" customHeight="1">
      <c r="A41" s="10">
        <v>38</v>
      </c>
      <c r="B41" s="37" t="e">
        <f>IF(選手申込書!#REF!="○",選手申込書!$C$3,"")</f>
        <v>#REF!</v>
      </c>
      <c r="C41" s="38" t="e">
        <f>IF(選手申込書!#REF!="○",選手申込書!B46,"")</f>
        <v>#REF!</v>
      </c>
      <c r="D41" s="38" t="e">
        <f>IF(選手申込書!#REF!="○",選手申込書!C46,"")</f>
        <v>#REF!</v>
      </c>
      <c r="E41" s="38" t="e">
        <f>IF(選手申込書!#REF!="○",選手申込書!D46,"")</f>
        <v>#REF!</v>
      </c>
      <c r="F41" s="38" t="e">
        <f>IF(選手申込書!#REF!="○",ASC(選手申込書!E46&amp;選手申込書!F46),"")</f>
        <v>#REF!</v>
      </c>
      <c r="G41" s="39" t="e">
        <f>IF(選手申込書!#REF!="○",ASC(選手申込書!H46),"")</f>
        <v>#REF!</v>
      </c>
      <c r="H41" s="9" t="e">
        <f>IF(選手申込書!#REF!="","",選手申込書!#REF!)</f>
        <v>#REF!</v>
      </c>
      <c r="I41" s="9" t="str">
        <f>IF(選手申込書!I46="","",選手申込書!I46)</f>
        <v/>
      </c>
      <c r="J41" s="9" t="str">
        <f>IF(選手申込書!J46="","",選手申込書!J46)</f>
        <v/>
      </c>
      <c r="L41" s="29" t="s">
        <v>14</v>
      </c>
      <c r="U41" s="31" t="s">
        <v>125</v>
      </c>
      <c r="V41" s="32" t="s">
        <v>125</v>
      </c>
      <c r="W41" s="32" t="s">
        <v>125</v>
      </c>
      <c r="X41" s="32" t="s">
        <v>125</v>
      </c>
      <c r="Y41" s="32" t="s">
        <v>125</v>
      </c>
      <c r="Z41" s="33" t="s">
        <v>125</v>
      </c>
    </row>
    <row r="42" spans="1:26" ht="25.5" customHeight="1">
      <c r="A42" s="10">
        <v>39</v>
      </c>
      <c r="B42" s="37" t="e">
        <f>IF(選手申込書!#REF!="○",選手申込書!$C$3,"")</f>
        <v>#REF!</v>
      </c>
      <c r="C42" s="38" t="e">
        <f>IF(選手申込書!#REF!="○",選手申込書!B47,"")</f>
        <v>#REF!</v>
      </c>
      <c r="D42" s="38" t="e">
        <f>IF(選手申込書!#REF!="○",選手申込書!C47,"")</f>
        <v>#REF!</v>
      </c>
      <c r="E42" s="38" t="e">
        <f>IF(選手申込書!#REF!="○",選手申込書!D47,"")</f>
        <v>#REF!</v>
      </c>
      <c r="F42" s="38" t="e">
        <f>IF(選手申込書!#REF!="○",ASC(選手申込書!E47&amp;選手申込書!F47),"")</f>
        <v>#REF!</v>
      </c>
      <c r="G42" s="39" t="e">
        <f>IF(選手申込書!#REF!="○",ASC(選手申込書!H47),"")</f>
        <v>#REF!</v>
      </c>
      <c r="H42" s="9" t="e">
        <f>IF(選手申込書!#REF!="","",選手申込書!#REF!)</f>
        <v>#REF!</v>
      </c>
      <c r="I42" s="9" t="str">
        <f>IF(選手申込書!I47="","",選手申込書!I47)</f>
        <v/>
      </c>
      <c r="J42" s="9" t="str">
        <f>IF(選手申込書!J47="","",選手申込書!J47)</f>
        <v/>
      </c>
      <c r="L42" s="29" t="s">
        <v>13</v>
      </c>
      <c r="U42" s="31" t="s">
        <v>125</v>
      </c>
      <c r="V42" s="32" t="s">
        <v>125</v>
      </c>
      <c r="W42" s="32" t="s">
        <v>125</v>
      </c>
      <c r="X42" s="32" t="s">
        <v>125</v>
      </c>
      <c r="Y42" s="32" t="s">
        <v>125</v>
      </c>
      <c r="Z42" s="33" t="s">
        <v>125</v>
      </c>
    </row>
    <row r="43" spans="1:26" ht="25.5" customHeight="1">
      <c r="A43" s="10">
        <v>40</v>
      </c>
      <c r="B43" s="37" t="e">
        <f>IF(選手申込書!#REF!="○",選手申込書!$C$3,"")</f>
        <v>#REF!</v>
      </c>
      <c r="C43" s="38" t="e">
        <f>IF(選手申込書!#REF!="○",選手申込書!B48,"")</f>
        <v>#REF!</v>
      </c>
      <c r="D43" s="38" t="e">
        <f>IF(選手申込書!#REF!="○",選手申込書!C48,"")</f>
        <v>#REF!</v>
      </c>
      <c r="E43" s="38" t="e">
        <f>IF(選手申込書!#REF!="○",選手申込書!D48,"")</f>
        <v>#REF!</v>
      </c>
      <c r="F43" s="38" t="e">
        <f>IF(選手申込書!#REF!="○",ASC(選手申込書!E48&amp;選手申込書!F48),"")</f>
        <v>#REF!</v>
      </c>
      <c r="G43" s="39" t="e">
        <f>IF(選手申込書!#REF!="○",ASC(選手申込書!H48),"")</f>
        <v>#REF!</v>
      </c>
      <c r="H43" s="9" t="e">
        <f>IF(選手申込書!#REF!="","",選手申込書!#REF!)</f>
        <v>#REF!</v>
      </c>
      <c r="I43" s="9" t="str">
        <f>IF(選手申込書!I48="","",選手申込書!I48)</f>
        <v/>
      </c>
      <c r="J43" s="9" t="str">
        <f>IF(選手申込書!J48="","",選手申込書!J48)</f>
        <v/>
      </c>
      <c r="L43" s="29" t="s">
        <v>17</v>
      </c>
      <c r="U43" s="31" t="s">
        <v>125</v>
      </c>
      <c r="V43" s="32" t="s">
        <v>125</v>
      </c>
      <c r="W43" s="32" t="s">
        <v>125</v>
      </c>
      <c r="X43" s="32" t="s">
        <v>125</v>
      </c>
      <c r="Y43" s="32" t="s">
        <v>125</v>
      </c>
      <c r="Z43" s="33" t="s">
        <v>125</v>
      </c>
    </row>
    <row r="44" spans="1:26" ht="25.5" customHeight="1">
      <c r="A44" s="10">
        <v>41</v>
      </c>
      <c r="B44" s="37" t="e">
        <f>IF(選手申込書!#REF!="○",選手申込書!$C$3,"")</f>
        <v>#REF!</v>
      </c>
      <c r="C44" s="38" t="e">
        <f>IF(選手申込書!#REF!="○",選手申込書!B49,"")</f>
        <v>#REF!</v>
      </c>
      <c r="D44" s="38" t="e">
        <f>IF(選手申込書!#REF!="○",選手申込書!C49,"")</f>
        <v>#REF!</v>
      </c>
      <c r="E44" s="38" t="e">
        <f>IF(選手申込書!#REF!="○",選手申込書!D49,"")</f>
        <v>#REF!</v>
      </c>
      <c r="F44" s="38" t="e">
        <f>IF(選手申込書!#REF!="○",ASC(選手申込書!E49&amp;選手申込書!F49),"")</f>
        <v>#REF!</v>
      </c>
      <c r="G44" s="39" t="e">
        <f>IF(選手申込書!#REF!="○",ASC(選手申込書!H49),"")</f>
        <v>#REF!</v>
      </c>
      <c r="H44" s="9" t="e">
        <f>IF(選手申込書!#REF!="","",選手申込書!#REF!)</f>
        <v>#REF!</v>
      </c>
      <c r="I44" s="9" t="str">
        <f>IF(選手申込書!I49="","",選手申込書!I49)</f>
        <v/>
      </c>
      <c r="J44" s="9" t="str">
        <f>IF(選手申込書!J49="","",選手申込書!J49)</f>
        <v/>
      </c>
      <c r="U44" s="31" t="s">
        <v>125</v>
      </c>
      <c r="V44" s="32" t="s">
        <v>125</v>
      </c>
      <c r="W44" s="32" t="s">
        <v>125</v>
      </c>
      <c r="X44" s="32" t="s">
        <v>125</v>
      </c>
      <c r="Y44" s="32" t="s">
        <v>125</v>
      </c>
      <c r="Z44" s="33" t="s">
        <v>125</v>
      </c>
    </row>
    <row r="45" spans="1:26" ht="25.5" customHeight="1">
      <c r="A45" s="10">
        <v>42</v>
      </c>
      <c r="B45" s="37" t="e">
        <f>IF(選手申込書!#REF!="○",選手申込書!$C$3,"")</f>
        <v>#REF!</v>
      </c>
      <c r="C45" s="38" t="e">
        <f>IF(選手申込書!#REF!="○",選手申込書!B50,"")</f>
        <v>#REF!</v>
      </c>
      <c r="D45" s="38" t="e">
        <f>IF(選手申込書!#REF!="○",選手申込書!C50,"")</f>
        <v>#REF!</v>
      </c>
      <c r="E45" s="38" t="e">
        <f>IF(選手申込書!#REF!="○",選手申込書!D50,"")</f>
        <v>#REF!</v>
      </c>
      <c r="F45" s="38" t="e">
        <f>IF(選手申込書!#REF!="○",ASC(選手申込書!E50&amp;選手申込書!F50),"")</f>
        <v>#REF!</v>
      </c>
      <c r="G45" s="39" t="e">
        <f>IF(選手申込書!#REF!="○",ASC(選手申込書!H50),"")</f>
        <v>#REF!</v>
      </c>
      <c r="H45" s="9" t="e">
        <f>IF(選手申込書!#REF!="","",選手申込書!#REF!)</f>
        <v>#REF!</v>
      </c>
      <c r="I45" s="9" t="str">
        <f>IF(選手申込書!I50="","",選手申込書!I50)</f>
        <v/>
      </c>
      <c r="J45" s="9" t="str">
        <f>IF(選手申込書!J50="","",選手申込書!J50)</f>
        <v/>
      </c>
      <c r="U45" s="31" t="s">
        <v>125</v>
      </c>
      <c r="V45" s="32" t="s">
        <v>125</v>
      </c>
      <c r="W45" s="32" t="s">
        <v>125</v>
      </c>
      <c r="X45" s="32" t="s">
        <v>125</v>
      </c>
      <c r="Y45" s="32" t="s">
        <v>125</v>
      </c>
      <c r="Z45" s="33" t="s">
        <v>125</v>
      </c>
    </row>
    <row r="46" spans="1:26" ht="25.5" customHeight="1">
      <c r="A46" s="10">
        <v>43</v>
      </c>
      <c r="B46" s="37" t="e">
        <f>IF(選手申込書!#REF!="○",選手申込書!$C$3,"")</f>
        <v>#REF!</v>
      </c>
      <c r="C46" s="38" t="e">
        <f>IF(選手申込書!#REF!="○",選手申込書!B51,"")</f>
        <v>#REF!</v>
      </c>
      <c r="D46" s="38" t="e">
        <f>IF(選手申込書!#REF!="○",選手申込書!C51,"")</f>
        <v>#REF!</v>
      </c>
      <c r="E46" s="38" t="e">
        <f>IF(選手申込書!#REF!="○",選手申込書!D51,"")</f>
        <v>#REF!</v>
      </c>
      <c r="F46" s="38" t="e">
        <f>IF(選手申込書!#REF!="○",ASC(選手申込書!E51&amp;選手申込書!F51),"")</f>
        <v>#REF!</v>
      </c>
      <c r="G46" s="39" t="e">
        <f>IF(選手申込書!#REF!="○",ASC(選手申込書!H51),"")</f>
        <v>#REF!</v>
      </c>
      <c r="H46" s="9" t="e">
        <f>IF(選手申込書!#REF!="","",選手申込書!#REF!)</f>
        <v>#REF!</v>
      </c>
      <c r="I46" s="9" t="str">
        <f>IF(選手申込書!I51="","",選手申込書!I51)</f>
        <v/>
      </c>
      <c r="J46" s="9" t="str">
        <f>IF(選手申込書!J51="","",選手申込書!J51)</f>
        <v/>
      </c>
      <c r="U46" s="31" t="s">
        <v>125</v>
      </c>
      <c r="V46" s="32" t="s">
        <v>125</v>
      </c>
      <c r="W46" s="32" t="s">
        <v>125</v>
      </c>
      <c r="X46" s="32" t="s">
        <v>125</v>
      </c>
      <c r="Y46" s="32" t="s">
        <v>125</v>
      </c>
      <c r="Z46" s="33" t="s">
        <v>125</v>
      </c>
    </row>
    <row r="47" spans="1:26" ht="25.5" customHeight="1">
      <c r="A47" s="10">
        <v>44</v>
      </c>
      <c r="B47" s="37" t="e">
        <f>IF(選手申込書!#REF!="○",選手申込書!$C$3,"")</f>
        <v>#REF!</v>
      </c>
      <c r="C47" s="38" t="e">
        <f>IF(選手申込書!#REF!="○",選手申込書!B52,"")</f>
        <v>#REF!</v>
      </c>
      <c r="D47" s="38" t="e">
        <f>IF(選手申込書!#REF!="○",選手申込書!C52,"")</f>
        <v>#REF!</v>
      </c>
      <c r="E47" s="38" t="e">
        <f>IF(選手申込書!#REF!="○",選手申込書!D52,"")</f>
        <v>#REF!</v>
      </c>
      <c r="F47" s="38" t="e">
        <f>IF(選手申込書!#REF!="○",ASC(選手申込書!E52&amp;選手申込書!F52),"")</f>
        <v>#REF!</v>
      </c>
      <c r="G47" s="39" t="e">
        <f>IF(選手申込書!#REF!="○",ASC(選手申込書!H52),"")</f>
        <v>#REF!</v>
      </c>
      <c r="H47" s="9" t="e">
        <f>IF(選手申込書!#REF!="","",選手申込書!#REF!)</f>
        <v>#REF!</v>
      </c>
      <c r="I47" s="9" t="str">
        <f>IF(選手申込書!I52="","",選手申込書!I52)</f>
        <v/>
      </c>
      <c r="J47" s="9" t="str">
        <f>IF(選手申込書!J52="","",選手申込書!J52)</f>
        <v/>
      </c>
      <c r="U47" s="31" t="s">
        <v>125</v>
      </c>
      <c r="V47" s="32" t="s">
        <v>125</v>
      </c>
      <c r="W47" s="32" t="s">
        <v>125</v>
      </c>
      <c r="X47" s="32" t="s">
        <v>125</v>
      </c>
      <c r="Y47" s="32" t="s">
        <v>125</v>
      </c>
      <c r="Z47" s="33" t="s">
        <v>125</v>
      </c>
    </row>
    <row r="48" spans="1:26" ht="25.5" customHeight="1">
      <c r="A48" s="10">
        <v>45</v>
      </c>
      <c r="B48" s="37" t="e">
        <f>IF(選手申込書!#REF!="○",選手申込書!$C$3,"")</f>
        <v>#REF!</v>
      </c>
      <c r="C48" s="38" t="e">
        <f>IF(選手申込書!#REF!="○",選手申込書!B53,"")</f>
        <v>#REF!</v>
      </c>
      <c r="D48" s="38" t="e">
        <f>IF(選手申込書!#REF!="○",選手申込書!C53,"")</f>
        <v>#REF!</v>
      </c>
      <c r="E48" s="38" t="e">
        <f>IF(選手申込書!#REF!="○",選手申込書!D53,"")</f>
        <v>#REF!</v>
      </c>
      <c r="F48" s="38" t="e">
        <f>IF(選手申込書!#REF!="○",ASC(選手申込書!E53&amp;選手申込書!F53),"")</f>
        <v>#REF!</v>
      </c>
      <c r="G48" s="39" t="e">
        <f>IF(選手申込書!#REF!="○",ASC(選手申込書!H53),"")</f>
        <v>#REF!</v>
      </c>
      <c r="H48" s="9" t="e">
        <f>IF(選手申込書!#REF!="","",選手申込書!#REF!)</f>
        <v>#REF!</v>
      </c>
      <c r="I48" s="9" t="str">
        <f>IF(選手申込書!I53="","",選手申込書!I53)</f>
        <v/>
      </c>
      <c r="J48" s="9" t="str">
        <f>IF(選手申込書!J53="","",選手申込書!J53)</f>
        <v/>
      </c>
      <c r="U48" s="31" t="s">
        <v>125</v>
      </c>
      <c r="V48" s="32" t="s">
        <v>125</v>
      </c>
      <c r="W48" s="32" t="s">
        <v>125</v>
      </c>
      <c r="X48" s="32" t="s">
        <v>125</v>
      </c>
      <c r="Y48" s="32" t="s">
        <v>125</v>
      </c>
      <c r="Z48" s="33" t="s">
        <v>125</v>
      </c>
    </row>
    <row r="49" spans="1:26" ht="25.5" customHeight="1">
      <c r="A49" s="10">
        <v>46</v>
      </c>
      <c r="B49" s="37" t="e">
        <f>IF(選手申込書!#REF!="○",選手申込書!$C$3,"")</f>
        <v>#REF!</v>
      </c>
      <c r="C49" s="38" t="e">
        <f>IF(選手申込書!#REF!="○",選手申込書!B54,"")</f>
        <v>#REF!</v>
      </c>
      <c r="D49" s="38" t="e">
        <f>IF(選手申込書!#REF!="○",選手申込書!C54,"")</f>
        <v>#REF!</v>
      </c>
      <c r="E49" s="38" t="e">
        <f>IF(選手申込書!#REF!="○",選手申込書!D54,"")</f>
        <v>#REF!</v>
      </c>
      <c r="F49" s="38" t="e">
        <f>IF(選手申込書!#REF!="○",ASC(選手申込書!E54&amp;選手申込書!F54),"")</f>
        <v>#REF!</v>
      </c>
      <c r="G49" s="39" t="e">
        <f>IF(選手申込書!#REF!="○",ASC(選手申込書!H54),"")</f>
        <v>#REF!</v>
      </c>
      <c r="H49" s="9" t="e">
        <f>IF(選手申込書!#REF!="","",選手申込書!#REF!)</f>
        <v>#REF!</v>
      </c>
      <c r="I49" s="9" t="str">
        <f>IF(選手申込書!I54="","",選手申込書!I54)</f>
        <v/>
      </c>
      <c r="J49" s="9" t="str">
        <f>IF(選手申込書!J54="","",選手申込書!J54)</f>
        <v/>
      </c>
      <c r="U49" s="31" t="s">
        <v>125</v>
      </c>
      <c r="V49" s="32" t="s">
        <v>125</v>
      </c>
      <c r="W49" s="32" t="s">
        <v>125</v>
      </c>
      <c r="X49" s="32" t="s">
        <v>125</v>
      </c>
      <c r="Y49" s="32" t="s">
        <v>125</v>
      </c>
      <c r="Z49" s="33" t="s">
        <v>125</v>
      </c>
    </row>
    <row r="50" spans="1:26" ht="25.5" customHeight="1">
      <c r="A50" s="10">
        <v>47</v>
      </c>
      <c r="B50" s="37" t="e">
        <f>IF(選手申込書!#REF!="○",選手申込書!$C$3,"")</f>
        <v>#REF!</v>
      </c>
      <c r="C50" s="38" t="e">
        <f>IF(選手申込書!#REF!="○",選手申込書!B55,"")</f>
        <v>#REF!</v>
      </c>
      <c r="D50" s="38" t="e">
        <f>IF(選手申込書!#REF!="○",選手申込書!C55,"")</f>
        <v>#REF!</v>
      </c>
      <c r="E50" s="38" t="e">
        <f>IF(選手申込書!#REF!="○",選手申込書!D55,"")</f>
        <v>#REF!</v>
      </c>
      <c r="F50" s="38" t="e">
        <f>IF(選手申込書!#REF!="○",ASC(選手申込書!E55&amp;選手申込書!F55),"")</f>
        <v>#REF!</v>
      </c>
      <c r="G50" s="39" t="e">
        <f>IF(選手申込書!#REF!="○",ASC(選手申込書!H55),"")</f>
        <v>#REF!</v>
      </c>
      <c r="H50" s="9" t="e">
        <f>IF(選手申込書!#REF!="","",選手申込書!#REF!)</f>
        <v>#REF!</v>
      </c>
      <c r="I50" s="9" t="str">
        <f>IF(選手申込書!I55="","",選手申込書!I55)</f>
        <v/>
      </c>
      <c r="J50" s="9" t="str">
        <f>IF(選手申込書!J55="","",選手申込書!J55)</f>
        <v/>
      </c>
      <c r="U50" s="31" t="s">
        <v>125</v>
      </c>
      <c r="V50" s="32" t="s">
        <v>125</v>
      </c>
      <c r="W50" s="32" t="s">
        <v>125</v>
      </c>
      <c r="X50" s="32" t="s">
        <v>125</v>
      </c>
      <c r="Y50" s="32" t="s">
        <v>125</v>
      </c>
      <c r="Z50" s="33" t="s">
        <v>125</v>
      </c>
    </row>
    <row r="51" spans="1:26" ht="25.5" customHeight="1">
      <c r="A51" s="10">
        <v>48</v>
      </c>
      <c r="B51" s="37" t="e">
        <f>IF(選手申込書!#REF!="○",選手申込書!$C$3,"")</f>
        <v>#REF!</v>
      </c>
      <c r="C51" s="38" t="e">
        <f>IF(選手申込書!#REF!="○",選手申込書!B56,"")</f>
        <v>#REF!</v>
      </c>
      <c r="D51" s="38" t="e">
        <f>IF(選手申込書!#REF!="○",選手申込書!C56,"")</f>
        <v>#REF!</v>
      </c>
      <c r="E51" s="38" t="e">
        <f>IF(選手申込書!#REF!="○",選手申込書!D56,"")</f>
        <v>#REF!</v>
      </c>
      <c r="F51" s="38" t="e">
        <f>IF(選手申込書!#REF!="○",ASC(選手申込書!E56&amp;選手申込書!F56),"")</f>
        <v>#REF!</v>
      </c>
      <c r="G51" s="39" t="e">
        <f>IF(選手申込書!#REF!="○",ASC(選手申込書!H56),"")</f>
        <v>#REF!</v>
      </c>
      <c r="H51" s="9" t="e">
        <f>IF(選手申込書!#REF!="","",選手申込書!#REF!)</f>
        <v>#REF!</v>
      </c>
      <c r="I51" s="9" t="str">
        <f>IF(選手申込書!I56="","",選手申込書!I56)</f>
        <v/>
      </c>
      <c r="J51" s="9" t="str">
        <f>IF(選手申込書!J56="","",選手申込書!J56)</f>
        <v/>
      </c>
      <c r="U51" s="31" t="s">
        <v>125</v>
      </c>
      <c r="V51" s="32" t="s">
        <v>125</v>
      </c>
      <c r="W51" s="32" t="s">
        <v>125</v>
      </c>
      <c r="X51" s="32" t="s">
        <v>125</v>
      </c>
      <c r="Y51" s="32" t="s">
        <v>125</v>
      </c>
      <c r="Z51" s="33" t="s">
        <v>125</v>
      </c>
    </row>
    <row r="52" spans="1:26" ht="25.5" customHeight="1">
      <c r="A52" s="10">
        <v>49</v>
      </c>
      <c r="B52" s="37" t="e">
        <f>IF(選手申込書!#REF!="○",選手申込書!$C$3,"")</f>
        <v>#REF!</v>
      </c>
      <c r="C52" s="38" t="e">
        <f>IF(選手申込書!#REF!="○",選手申込書!B57,"")</f>
        <v>#REF!</v>
      </c>
      <c r="D52" s="38" t="e">
        <f>IF(選手申込書!#REF!="○",選手申込書!C57,"")</f>
        <v>#REF!</v>
      </c>
      <c r="E52" s="38" t="e">
        <f>IF(選手申込書!#REF!="○",選手申込書!D57,"")</f>
        <v>#REF!</v>
      </c>
      <c r="F52" s="38" t="e">
        <f>IF(選手申込書!#REF!="○",ASC(選手申込書!E57&amp;選手申込書!F57),"")</f>
        <v>#REF!</v>
      </c>
      <c r="G52" s="39" t="e">
        <f>IF(選手申込書!#REF!="○",ASC(選手申込書!H57),"")</f>
        <v>#REF!</v>
      </c>
      <c r="H52" s="9" t="e">
        <f>IF(選手申込書!#REF!="","",選手申込書!#REF!)</f>
        <v>#REF!</v>
      </c>
      <c r="I52" s="9" t="str">
        <f>IF(選手申込書!I57="","",選手申込書!I57)</f>
        <v/>
      </c>
      <c r="J52" s="9" t="str">
        <f>IF(選手申込書!J57="","",選手申込書!J57)</f>
        <v/>
      </c>
      <c r="U52" s="31" t="s">
        <v>125</v>
      </c>
      <c r="V52" s="32" t="s">
        <v>125</v>
      </c>
      <c r="W52" s="32" t="s">
        <v>125</v>
      </c>
      <c r="X52" s="32" t="s">
        <v>125</v>
      </c>
      <c r="Y52" s="32" t="s">
        <v>125</v>
      </c>
      <c r="Z52" s="33" t="s">
        <v>125</v>
      </c>
    </row>
    <row r="53" spans="1:26" ht="25.5" customHeight="1">
      <c r="A53" s="10">
        <v>50</v>
      </c>
      <c r="B53" s="37" t="e">
        <f>IF(選手申込書!#REF!="○",選手申込書!$C$3,"")</f>
        <v>#REF!</v>
      </c>
      <c r="C53" s="38" t="e">
        <f>IF(選手申込書!#REF!="○",選手申込書!B59,"")</f>
        <v>#REF!</v>
      </c>
      <c r="D53" s="38" t="e">
        <f>IF(選手申込書!#REF!="○",選手申込書!C58,"")</f>
        <v>#REF!</v>
      </c>
      <c r="E53" s="38" t="e">
        <f>IF(選手申込書!#REF!="○",選手申込書!D58,"")</f>
        <v>#REF!</v>
      </c>
      <c r="F53" s="38" t="e">
        <f>IF(選手申込書!#REF!="○",ASC(選手申込書!E58&amp;選手申込書!F58),"")</f>
        <v>#REF!</v>
      </c>
      <c r="G53" s="39" t="e">
        <f>IF(選手申込書!#REF!="○",ASC(選手申込書!H58),"")</f>
        <v>#REF!</v>
      </c>
      <c r="H53" s="9" t="e">
        <f>IF(選手申込書!#REF!="","",選手申込書!#REF!)</f>
        <v>#REF!</v>
      </c>
      <c r="I53" s="9" t="str">
        <f>IF(選手申込書!I58="","",選手申込書!I58)</f>
        <v/>
      </c>
      <c r="J53" s="9" t="str">
        <f>IF(選手申込書!J58="","",選手申込書!J58)</f>
        <v/>
      </c>
      <c r="U53" s="31" t="s">
        <v>125</v>
      </c>
      <c r="V53" s="32" t="s">
        <v>125</v>
      </c>
      <c r="W53" s="32" t="s">
        <v>125</v>
      </c>
      <c r="X53" s="32" t="s">
        <v>125</v>
      </c>
      <c r="Y53" s="32" t="s">
        <v>125</v>
      </c>
      <c r="Z53" s="33" t="s">
        <v>125</v>
      </c>
    </row>
    <row r="54" spans="1:26" ht="25.5" customHeight="1">
      <c r="A54" s="10">
        <v>51</v>
      </c>
      <c r="B54" s="37" t="e">
        <f>IF(選手申込書!#REF!="○",選手申込書!$C$3,"")</f>
        <v>#REF!</v>
      </c>
      <c r="C54" s="38" t="e">
        <f>IF(選手申込書!#REF!="○",選手申込書!#REF!,"")</f>
        <v>#REF!</v>
      </c>
      <c r="D54" s="38" t="e">
        <f>IF(選手申込書!#REF!="○",選手申込書!#REF!,"")</f>
        <v>#REF!</v>
      </c>
      <c r="E54" s="38" t="e">
        <f>IF(選手申込書!#REF!="○",選手申込書!#REF!,"")</f>
        <v>#REF!</v>
      </c>
      <c r="F54" s="38" t="e">
        <f>IF(選手申込書!#REF!="○",ASC(選手申込書!#REF!&amp;選手申込書!#REF!),"")</f>
        <v>#REF!</v>
      </c>
      <c r="G54" s="39" t="e">
        <f>IF(選手申込書!#REF!="○",ASC(選手申込書!#REF!),"")</f>
        <v>#REF!</v>
      </c>
      <c r="H54" s="9" t="e">
        <f>IF(選手申込書!#REF!="","",選手申込書!#REF!)</f>
        <v>#REF!</v>
      </c>
      <c r="I54" s="9" t="e">
        <f>IF(選手申込書!#REF!="","",選手申込書!#REF!)</f>
        <v>#REF!</v>
      </c>
      <c r="J54" s="9" t="e">
        <f>IF(選手申込書!#REF!="","",選手申込書!#REF!)</f>
        <v>#REF!</v>
      </c>
      <c r="U54" s="31" t="s">
        <v>125</v>
      </c>
      <c r="V54" s="32" t="s">
        <v>125</v>
      </c>
      <c r="W54" s="32" t="s">
        <v>125</v>
      </c>
      <c r="X54" s="32" t="s">
        <v>125</v>
      </c>
      <c r="Y54" s="32" t="s">
        <v>125</v>
      </c>
      <c r="Z54" s="33" t="s">
        <v>125</v>
      </c>
    </row>
    <row r="55" spans="1:26" ht="25.5" customHeight="1">
      <c r="A55" s="10">
        <v>52</v>
      </c>
      <c r="B55" s="37" t="e">
        <f>IF(選手申込書!#REF!="○",選手申込書!$C$3,"")</f>
        <v>#REF!</v>
      </c>
      <c r="C55" s="38" t="e">
        <f>IF(選手申込書!#REF!="○",選手申込書!#REF!,"")</f>
        <v>#REF!</v>
      </c>
      <c r="D55" s="38" t="e">
        <f>IF(選手申込書!#REF!="○",選手申込書!#REF!,"")</f>
        <v>#REF!</v>
      </c>
      <c r="E55" s="38" t="e">
        <f>IF(選手申込書!#REF!="○",選手申込書!#REF!,"")</f>
        <v>#REF!</v>
      </c>
      <c r="F55" s="38" t="e">
        <f>IF(選手申込書!#REF!="○",ASC(選手申込書!#REF!&amp;選手申込書!#REF!),"")</f>
        <v>#REF!</v>
      </c>
      <c r="G55" s="39" t="e">
        <f>IF(選手申込書!#REF!="○",ASC(選手申込書!#REF!),"")</f>
        <v>#REF!</v>
      </c>
      <c r="H55" s="9" t="e">
        <f>IF(選手申込書!#REF!="","",選手申込書!#REF!)</f>
        <v>#REF!</v>
      </c>
      <c r="I55" s="9" t="e">
        <f>IF(選手申込書!#REF!="","",選手申込書!#REF!)</f>
        <v>#REF!</v>
      </c>
      <c r="J55" s="9" t="e">
        <f>IF(選手申込書!#REF!="","",選手申込書!#REF!)</f>
        <v>#REF!</v>
      </c>
      <c r="U55" s="31" t="s">
        <v>125</v>
      </c>
      <c r="V55" s="32" t="s">
        <v>125</v>
      </c>
      <c r="W55" s="32" t="s">
        <v>125</v>
      </c>
      <c r="X55" s="32" t="s">
        <v>125</v>
      </c>
      <c r="Y55" s="32" t="s">
        <v>125</v>
      </c>
      <c r="Z55" s="33" t="s">
        <v>125</v>
      </c>
    </row>
    <row r="56" spans="1:26" ht="25.5" customHeight="1">
      <c r="A56" s="10">
        <v>53</v>
      </c>
      <c r="B56" s="37" t="e">
        <f>IF(選手申込書!#REF!="○",選手申込書!$C$3,"")</f>
        <v>#REF!</v>
      </c>
      <c r="C56" s="38" t="e">
        <f>IF(選手申込書!#REF!="○",選手申込書!#REF!,"")</f>
        <v>#REF!</v>
      </c>
      <c r="D56" s="38" t="e">
        <f>IF(選手申込書!#REF!="○",選手申込書!#REF!,"")</f>
        <v>#REF!</v>
      </c>
      <c r="E56" s="38" t="e">
        <f>IF(選手申込書!#REF!="○",選手申込書!#REF!,"")</f>
        <v>#REF!</v>
      </c>
      <c r="F56" s="38" t="e">
        <f>IF(選手申込書!#REF!="○",ASC(選手申込書!#REF!&amp;選手申込書!#REF!),"")</f>
        <v>#REF!</v>
      </c>
      <c r="G56" s="39" t="e">
        <f>IF(選手申込書!#REF!="○",ASC(選手申込書!#REF!),"")</f>
        <v>#REF!</v>
      </c>
      <c r="H56" s="9" t="e">
        <f>IF(選手申込書!#REF!="","",選手申込書!#REF!)</f>
        <v>#REF!</v>
      </c>
      <c r="I56" s="9" t="e">
        <f>IF(選手申込書!#REF!="","",選手申込書!#REF!)</f>
        <v>#REF!</v>
      </c>
      <c r="J56" s="9" t="e">
        <f>IF(選手申込書!#REF!="","",選手申込書!#REF!)</f>
        <v>#REF!</v>
      </c>
      <c r="U56" s="31" t="s">
        <v>125</v>
      </c>
      <c r="V56" s="32" t="s">
        <v>125</v>
      </c>
      <c r="W56" s="32" t="s">
        <v>125</v>
      </c>
      <c r="X56" s="32" t="s">
        <v>125</v>
      </c>
      <c r="Y56" s="32" t="s">
        <v>125</v>
      </c>
      <c r="Z56" s="33" t="s">
        <v>125</v>
      </c>
    </row>
    <row r="57" spans="1:26" ht="25.5" customHeight="1">
      <c r="A57" s="10">
        <v>54</v>
      </c>
      <c r="B57" s="37" t="e">
        <f>IF(選手申込書!#REF!="○",選手申込書!$C$3,"")</f>
        <v>#REF!</v>
      </c>
      <c r="C57" s="38" t="e">
        <f>IF(選手申込書!#REF!="○",選手申込書!#REF!,"")</f>
        <v>#REF!</v>
      </c>
      <c r="D57" s="38" t="e">
        <f>IF(選手申込書!#REF!="○",選手申込書!#REF!,"")</f>
        <v>#REF!</v>
      </c>
      <c r="E57" s="38" t="e">
        <f>IF(選手申込書!#REF!="○",選手申込書!#REF!,"")</f>
        <v>#REF!</v>
      </c>
      <c r="F57" s="38" t="e">
        <f>IF(選手申込書!#REF!="○",ASC(選手申込書!#REF!&amp;選手申込書!#REF!),"")</f>
        <v>#REF!</v>
      </c>
      <c r="G57" s="39" t="e">
        <f>IF(選手申込書!#REF!="○",ASC(選手申込書!#REF!),"")</f>
        <v>#REF!</v>
      </c>
      <c r="H57" s="9" t="e">
        <f>IF(選手申込書!#REF!="","",選手申込書!#REF!)</f>
        <v>#REF!</v>
      </c>
      <c r="I57" s="9" t="e">
        <f>IF(選手申込書!#REF!="","",選手申込書!#REF!)</f>
        <v>#REF!</v>
      </c>
      <c r="J57" s="9" t="e">
        <f>IF(選手申込書!#REF!="","",選手申込書!#REF!)</f>
        <v>#REF!</v>
      </c>
      <c r="U57" s="31" t="s">
        <v>125</v>
      </c>
      <c r="V57" s="32" t="s">
        <v>125</v>
      </c>
      <c r="W57" s="32" t="s">
        <v>125</v>
      </c>
      <c r="X57" s="32" t="s">
        <v>125</v>
      </c>
      <c r="Y57" s="32" t="s">
        <v>125</v>
      </c>
      <c r="Z57" s="33" t="s">
        <v>125</v>
      </c>
    </row>
    <row r="58" spans="1:26" ht="25.5" customHeight="1">
      <c r="A58" s="10">
        <v>55</v>
      </c>
      <c r="B58" s="37" t="e">
        <f>IF(選手申込書!#REF!="○",選手申込書!$C$3,"")</f>
        <v>#REF!</v>
      </c>
      <c r="C58" s="38" t="e">
        <f>IF(選手申込書!#REF!="○",選手申込書!#REF!,"")</f>
        <v>#REF!</v>
      </c>
      <c r="D58" s="38" t="e">
        <f>IF(選手申込書!#REF!="○",選手申込書!#REF!,"")</f>
        <v>#REF!</v>
      </c>
      <c r="E58" s="38" t="e">
        <f>IF(選手申込書!#REF!="○",選手申込書!#REF!,"")</f>
        <v>#REF!</v>
      </c>
      <c r="F58" s="38" t="e">
        <f>IF(選手申込書!#REF!="○",ASC(選手申込書!#REF!&amp;選手申込書!#REF!),"")</f>
        <v>#REF!</v>
      </c>
      <c r="G58" s="39" t="e">
        <f>IF(選手申込書!#REF!="○",ASC(選手申込書!#REF!),"")</f>
        <v>#REF!</v>
      </c>
      <c r="H58" s="9" t="e">
        <f>IF(選手申込書!#REF!="","",選手申込書!#REF!)</f>
        <v>#REF!</v>
      </c>
      <c r="I58" s="9" t="e">
        <f>IF(選手申込書!#REF!="","",選手申込書!#REF!)</f>
        <v>#REF!</v>
      </c>
      <c r="J58" s="9" t="e">
        <f>IF(選手申込書!#REF!="","",選手申込書!#REF!)</f>
        <v>#REF!</v>
      </c>
      <c r="U58" s="31" t="s">
        <v>125</v>
      </c>
      <c r="V58" s="32" t="s">
        <v>125</v>
      </c>
      <c r="W58" s="32" t="s">
        <v>125</v>
      </c>
      <c r="X58" s="32" t="s">
        <v>125</v>
      </c>
      <c r="Y58" s="32" t="s">
        <v>125</v>
      </c>
      <c r="Z58" s="33" t="s">
        <v>125</v>
      </c>
    </row>
    <row r="59" spans="1:26" ht="25.5" customHeight="1">
      <c r="A59" s="10">
        <v>56</v>
      </c>
      <c r="B59" s="37" t="e">
        <f>IF(選手申込書!#REF!="○",選手申込書!$C$3,"")</f>
        <v>#REF!</v>
      </c>
      <c r="C59" s="38" t="e">
        <f>IF(選手申込書!#REF!="○",選手申込書!#REF!,"")</f>
        <v>#REF!</v>
      </c>
      <c r="D59" s="38" t="e">
        <f>IF(選手申込書!#REF!="○",選手申込書!#REF!,"")</f>
        <v>#REF!</v>
      </c>
      <c r="E59" s="38" t="e">
        <f>IF(選手申込書!#REF!="○",選手申込書!#REF!,"")</f>
        <v>#REF!</v>
      </c>
      <c r="F59" s="38" t="e">
        <f>IF(選手申込書!#REF!="○",ASC(選手申込書!#REF!&amp;選手申込書!#REF!),"")</f>
        <v>#REF!</v>
      </c>
      <c r="G59" s="39" t="e">
        <f>IF(選手申込書!#REF!="○",ASC(選手申込書!#REF!),"")</f>
        <v>#REF!</v>
      </c>
      <c r="H59" s="9" t="e">
        <f>IF(選手申込書!#REF!="","",選手申込書!#REF!)</f>
        <v>#REF!</v>
      </c>
      <c r="I59" s="9" t="e">
        <f>IF(選手申込書!#REF!="","",選手申込書!#REF!)</f>
        <v>#REF!</v>
      </c>
      <c r="J59" s="9" t="e">
        <f>IF(選手申込書!#REF!="","",選手申込書!#REF!)</f>
        <v>#REF!</v>
      </c>
      <c r="U59" s="31" t="s">
        <v>125</v>
      </c>
      <c r="V59" s="32" t="s">
        <v>125</v>
      </c>
      <c r="W59" s="32" t="s">
        <v>125</v>
      </c>
      <c r="X59" s="32" t="s">
        <v>125</v>
      </c>
      <c r="Y59" s="32" t="s">
        <v>125</v>
      </c>
      <c r="Z59" s="33" t="s">
        <v>125</v>
      </c>
    </row>
    <row r="60" spans="1:26" ht="25.5" customHeight="1">
      <c r="A60" s="10">
        <v>57</v>
      </c>
      <c r="B60" s="37" t="e">
        <f>IF(選手申込書!#REF!="○",選手申込書!$C$3,"")</f>
        <v>#REF!</v>
      </c>
      <c r="C60" s="38" t="e">
        <f>IF(選手申込書!#REF!="○",選手申込書!#REF!,"")</f>
        <v>#REF!</v>
      </c>
      <c r="D60" s="38" t="e">
        <f>IF(選手申込書!#REF!="○",選手申込書!#REF!,"")</f>
        <v>#REF!</v>
      </c>
      <c r="E60" s="38" t="e">
        <f>IF(選手申込書!#REF!="○",選手申込書!#REF!,"")</f>
        <v>#REF!</v>
      </c>
      <c r="F60" s="38" t="e">
        <f>IF(選手申込書!#REF!="○",ASC(選手申込書!#REF!&amp;選手申込書!#REF!),"")</f>
        <v>#REF!</v>
      </c>
      <c r="G60" s="39" t="e">
        <f>IF(選手申込書!#REF!="○",ASC(選手申込書!#REF!),"")</f>
        <v>#REF!</v>
      </c>
      <c r="H60" s="9" t="e">
        <f>IF(選手申込書!#REF!="","",選手申込書!#REF!)</f>
        <v>#REF!</v>
      </c>
      <c r="I60" s="9" t="e">
        <f>IF(選手申込書!#REF!="","",選手申込書!#REF!)</f>
        <v>#REF!</v>
      </c>
      <c r="J60" s="9" t="e">
        <f>IF(選手申込書!#REF!="","",選手申込書!#REF!)</f>
        <v>#REF!</v>
      </c>
      <c r="U60" s="31" t="s">
        <v>125</v>
      </c>
      <c r="V60" s="32" t="s">
        <v>125</v>
      </c>
      <c r="W60" s="32" t="s">
        <v>125</v>
      </c>
      <c r="X60" s="32" t="s">
        <v>125</v>
      </c>
      <c r="Y60" s="32" t="s">
        <v>125</v>
      </c>
      <c r="Z60" s="33" t="s">
        <v>125</v>
      </c>
    </row>
    <row r="61" spans="1:26" ht="25.5" customHeight="1">
      <c r="A61" s="10">
        <v>58</v>
      </c>
      <c r="B61" s="37" t="e">
        <f>IF(選手申込書!#REF!="○",選手申込書!$C$3,"")</f>
        <v>#REF!</v>
      </c>
      <c r="C61" s="38" t="e">
        <f>IF(選手申込書!#REF!="○",選手申込書!#REF!,"")</f>
        <v>#REF!</v>
      </c>
      <c r="D61" s="38" t="e">
        <f>IF(選手申込書!#REF!="○",選手申込書!#REF!,"")</f>
        <v>#REF!</v>
      </c>
      <c r="E61" s="38" t="e">
        <f>IF(選手申込書!#REF!="○",選手申込書!#REF!,"")</f>
        <v>#REF!</v>
      </c>
      <c r="F61" s="38" t="e">
        <f>IF(選手申込書!#REF!="○",ASC(選手申込書!#REF!&amp;選手申込書!#REF!),"")</f>
        <v>#REF!</v>
      </c>
      <c r="G61" s="39" t="e">
        <f>IF(選手申込書!#REF!="○",ASC(選手申込書!#REF!),"")</f>
        <v>#REF!</v>
      </c>
      <c r="H61" s="9" t="e">
        <f>IF(選手申込書!#REF!="","",選手申込書!#REF!)</f>
        <v>#REF!</v>
      </c>
      <c r="I61" s="9" t="e">
        <f>IF(選手申込書!#REF!="","",選手申込書!#REF!)</f>
        <v>#REF!</v>
      </c>
      <c r="J61" s="9" t="e">
        <f>IF(選手申込書!#REF!="","",選手申込書!#REF!)</f>
        <v>#REF!</v>
      </c>
      <c r="U61" s="31" t="s">
        <v>125</v>
      </c>
      <c r="V61" s="32" t="s">
        <v>125</v>
      </c>
      <c r="W61" s="32" t="s">
        <v>125</v>
      </c>
      <c r="X61" s="32" t="s">
        <v>125</v>
      </c>
      <c r="Y61" s="32" t="s">
        <v>125</v>
      </c>
      <c r="Z61" s="33" t="s">
        <v>125</v>
      </c>
    </row>
    <row r="62" spans="1:26" ht="25.5" customHeight="1">
      <c r="A62" s="10">
        <v>59</v>
      </c>
      <c r="B62" s="37" t="e">
        <f>IF(選手申込書!#REF!="○",選手申込書!$C$3,"")</f>
        <v>#REF!</v>
      </c>
      <c r="C62" s="38" t="e">
        <f>IF(選手申込書!#REF!="○",選手申込書!#REF!,"")</f>
        <v>#REF!</v>
      </c>
      <c r="D62" s="38" t="e">
        <f>IF(選手申込書!#REF!="○",選手申込書!#REF!,"")</f>
        <v>#REF!</v>
      </c>
      <c r="E62" s="38" t="e">
        <f>IF(選手申込書!#REF!="○",選手申込書!#REF!,"")</f>
        <v>#REF!</v>
      </c>
      <c r="F62" s="38" t="e">
        <f>IF(選手申込書!#REF!="○",ASC(選手申込書!#REF!&amp;選手申込書!#REF!),"")</f>
        <v>#REF!</v>
      </c>
      <c r="G62" s="39" t="e">
        <f>IF(選手申込書!#REF!="○",ASC(選手申込書!#REF!),"")</f>
        <v>#REF!</v>
      </c>
      <c r="H62" s="9" t="e">
        <f>IF(選手申込書!#REF!="","",選手申込書!#REF!)</f>
        <v>#REF!</v>
      </c>
      <c r="I62" s="9" t="e">
        <f>IF(選手申込書!#REF!="","",選手申込書!#REF!)</f>
        <v>#REF!</v>
      </c>
      <c r="J62" s="9" t="e">
        <f>IF(選手申込書!#REF!="","",選手申込書!#REF!)</f>
        <v>#REF!</v>
      </c>
      <c r="U62" s="31" t="s">
        <v>125</v>
      </c>
      <c r="V62" s="32" t="s">
        <v>125</v>
      </c>
      <c r="W62" s="32" t="s">
        <v>125</v>
      </c>
      <c r="X62" s="32" t="s">
        <v>125</v>
      </c>
      <c r="Y62" s="32" t="s">
        <v>125</v>
      </c>
      <c r="Z62" s="33" t="s">
        <v>125</v>
      </c>
    </row>
    <row r="63" spans="1:26" ht="25.5" customHeight="1">
      <c r="A63" s="10">
        <v>60</v>
      </c>
      <c r="B63" s="37" t="e">
        <f>IF(選手申込書!#REF!="○",選手申込書!$C$3,"")</f>
        <v>#REF!</v>
      </c>
      <c r="C63" s="38" t="e">
        <f>IF(選手申込書!#REF!="○",選手申込書!#REF!,"")</f>
        <v>#REF!</v>
      </c>
      <c r="D63" s="38" t="e">
        <f>IF(選手申込書!#REF!="○",選手申込書!#REF!,"")</f>
        <v>#REF!</v>
      </c>
      <c r="E63" s="38" t="e">
        <f>IF(選手申込書!#REF!="○",選手申込書!#REF!,"")</f>
        <v>#REF!</v>
      </c>
      <c r="F63" s="38" t="e">
        <f>IF(選手申込書!#REF!="○",ASC(選手申込書!#REF!&amp;選手申込書!#REF!),"")</f>
        <v>#REF!</v>
      </c>
      <c r="G63" s="39" t="e">
        <f>IF(選手申込書!#REF!="○",ASC(選手申込書!#REF!),"")</f>
        <v>#REF!</v>
      </c>
      <c r="H63" s="9" t="e">
        <f>IF(選手申込書!#REF!="","",選手申込書!#REF!)</f>
        <v>#REF!</v>
      </c>
      <c r="I63" s="9" t="e">
        <f>IF(選手申込書!#REF!="","",選手申込書!#REF!)</f>
        <v>#REF!</v>
      </c>
      <c r="J63" s="9" t="e">
        <f>IF(選手申込書!#REF!="","",選手申込書!#REF!)</f>
        <v>#REF!</v>
      </c>
      <c r="U63" s="31" t="s">
        <v>125</v>
      </c>
      <c r="V63" s="32" t="s">
        <v>125</v>
      </c>
      <c r="W63" s="32" t="s">
        <v>125</v>
      </c>
      <c r="X63" s="32" t="s">
        <v>125</v>
      </c>
      <c r="Y63" s="32" t="s">
        <v>125</v>
      </c>
      <c r="Z63" s="33" t="s">
        <v>125</v>
      </c>
    </row>
    <row r="64" spans="1:26" ht="25.5" customHeight="1">
      <c r="A64" s="10">
        <v>61</v>
      </c>
      <c r="B64" s="37" t="e">
        <f>IF(選手申込書!#REF!="○",選手申込書!$C$3,"")</f>
        <v>#REF!</v>
      </c>
      <c r="C64" s="38" t="e">
        <f>IF(選手申込書!#REF!="○",選手申込書!#REF!,"")</f>
        <v>#REF!</v>
      </c>
      <c r="D64" s="38" t="e">
        <f>IF(選手申込書!#REF!="○",選手申込書!#REF!,"")</f>
        <v>#REF!</v>
      </c>
      <c r="E64" s="38" t="e">
        <f>IF(選手申込書!#REF!="○",選手申込書!#REF!,"")</f>
        <v>#REF!</v>
      </c>
      <c r="F64" s="38" t="e">
        <f>IF(選手申込書!#REF!="○",ASC(選手申込書!#REF!&amp;選手申込書!#REF!),"")</f>
        <v>#REF!</v>
      </c>
      <c r="G64" s="39" t="e">
        <f>IF(選手申込書!#REF!="○",ASC(選手申込書!#REF!),"")</f>
        <v>#REF!</v>
      </c>
      <c r="H64" s="9" t="e">
        <f>IF(選手申込書!#REF!="","",選手申込書!#REF!)</f>
        <v>#REF!</v>
      </c>
      <c r="I64" s="9" t="e">
        <f>IF(選手申込書!#REF!="","",選手申込書!#REF!)</f>
        <v>#REF!</v>
      </c>
      <c r="J64" s="9" t="e">
        <f>IF(選手申込書!#REF!="","",選手申込書!#REF!)</f>
        <v>#REF!</v>
      </c>
      <c r="U64" s="31" t="s">
        <v>125</v>
      </c>
      <c r="V64" s="32" t="s">
        <v>125</v>
      </c>
      <c r="W64" s="32" t="s">
        <v>125</v>
      </c>
      <c r="X64" s="32" t="s">
        <v>125</v>
      </c>
      <c r="Y64" s="32" t="s">
        <v>125</v>
      </c>
      <c r="Z64" s="33" t="s">
        <v>125</v>
      </c>
    </row>
    <row r="65" spans="1:26">
      <c r="A65" s="10">
        <v>62</v>
      </c>
      <c r="B65" s="37" t="e">
        <f>IF(選手申込書!#REF!="○",選手申込書!$C$3,"")</f>
        <v>#REF!</v>
      </c>
      <c r="C65" s="38" t="e">
        <f>IF(選手申込書!#REF!="○",選手申込書!#REF!,"")</f>
        <v>#REF!</v>
      </c>
      <c r="D65" s="38" t="e">
        <f>IF(選手申込書!#REF!="○",選手申込書!#REF!,"")</f>
        <v>#REF!</v>
      </c>
      <c r="E65" s="38" t="e">
        <f>IF(選手申込書!#REF!="○",選手申込書!#REF!,"")</f>
        <v>#REF!</v>
      </c>
      <c r="F65" s="38" t="e">
        <f>IF(選手申込書!#REF!="○",ASC(選手申込書!#REF!&amp;選手申込書!#REF!),"")</f>
        <v>#REF!</v>
      </c>
      <c r="G65" s="39" t="e">
        <f>IF(選手申込書!#REF!="○",ASC(選手申込書!#REF!),"")</f>
        <v>#REF!</v>
      </c>
      <c r="H65" s="9" t="e">
        <f>IF(選手申込書!#REF!="","",選手申込書!#REF!)</f>
        <v>#REF!</v>
      </c>
      <c r="I65" s="9" t="e">
        <f>IF(選手申込書!#REF!="","",選手申込書!#REF!)</f>
        <v>#REF!</v>
      </c>
      <c r="J65" s="9" t="e">
        <f>IF(選手申込書!#REF!="","",選手申込書!#REF!)</f>
        <v>#REF!</v>
      </c>
      <c r="U65" s="31" t="s">
        <v>125</v>
      </c>
      <c r="V65" s="32" t="s">
        <v>125</v>
      </c>
      <c r="W65" s="32" t="s">
        <v>125</v>
      </c>
      <c r="X65" s="32" t="s">
        <v>125</v>
      </c>
      <c r="Y65" s="32" t="s">
        <v>125</v>
      </c>
      <c r="Z65" s="33" t="s">
        <v>125</v>
      </c>
    </row>
    <row r="66" spans="1:26">
      <c r="A66" s="10">
        <v>63</v>
      </c>
      <c r="B66" s="37" t="e">
        <f>IF(選手申込書!#REF!="○",選手申込書!$C$3,"")</f>
        <v>#REF!</v>
      </c>
      <c r="C66" s="38" t="e">
        <f>IF(選手申込書!#REF!="○",選手申込書!#REF!,"")</f>
        <v>#REF!</v>
      </c>
      <c r="D66" s="38" t="e">
        <f>IF(選手申込書!#REF!="○",選手申込書!#REF!,"")</f>
        <v>#REF!</v>
      </c>
      <c r="E66" s="38" t="e">
        <f>IF(選手申込書!#REF!="○",選手申込書!#REF!,"")</f>
        <v>#REF!</v>
      </c>
      <c r="F66" s="38" t="e">
        <f>IF(選手申込書!#REF!="○",ASC(選手申込書!#REF!&amp;選手申込書!#REF!),"")</f>
        <v>#REF!</v>
      </c>
      <c r="G66" s="39" t="e">
        <f>IF(選手申込書!#REF!="○",ASC(選手申込書!#REF!),"")</f>
        <v>#REF!</v>
      </c>
      <c r="H66" s="9" t="e">
        <f>IF(選手申込書!#REF!="","",選手申込書!#REF!)</f>
        <v>#REF!</v>
      </c>
      <c r="I66" s="9" t="e">
        <f>IF(選手申込書!#REF!="","",選手申込書!#REF!)</f>
        <v>#REF!</v>
      </c>
      <c r="J66" s="9" t="e">
        <f>IF(選手申込書!#REF!="","",選手申込書!#REF!)</f>
        <v>#REF!</v>
      </c>
      <c r="U66" s="31" t="s">
        <v>125</v>
      </c>
      <c r="V66" s="32" t="s">
        <v>125</v>
      </c>
      <c r="W66" s="32" t="s">
        <v>125</v>
      </c>
      <c r="X66" s="32" t="s">
        <v>125</v>
      </c>
      <c r="Y66" s="32" t="s">
        <v>125</v>
      </c>
      <c r="Z66" s="33" t="s">
        <v>125</v>
      </c>
    </row>
    <row r="67" spans="1:26">
      <c r="A67" s="10">
        <v>64</v>
      </c>
      <c r="B67" s="37" t="e">
        <f>IF(選手申込書!#REF!="○",選手申込書!$C$3,"")</f>
        <v>#REF!</v>
      </c>
      <c r="C67" s="38" t="e">
        <f>IF(選手申込書!#REF!="○",選手申込書!#REF!,"")</f>
        <v>#REF!</v>
      </c>
      <c r="D67" s="38" t="e">
        <f>IF(選手申込書!#REF!="○",選手申込書!#REF!,"")</f>
        <v>#REF!</v>
      </c>
      <c r="E67" s="38" t="e">
        <f>IF(選手申込書!#REF!="○",選手申込書!#REF!,"")</f>
        <v>#REF!</v>
      </c>
      <c r="F67" s="38" t="e">
        <f>IF(選手申込書!#REF!="○",ASC(選手申込書!#REF!&amp;選手申込書!#REF!),"")</f>
        <v>#REF!</v>
      </c>
      <c r="G67" s="39" t="e">
        <f>IF(選手申込書!#REF!="○",ASC(選手申込書!#REF!),"")</f>
        <v>#REF!</v>
      </c>
      <c r="H67" s="9" t="e">
        <f>IF(選手申込書!#REF!="","",選手申込書!#REF!)</f>
        <v>#REF!</v>
      </c>
      <c r="I67" s="9" t="e">
        <f>IF(選手申込書!#REF!="","",選手申込書!#REF!)</f>
        <v>#REF!</v>
      </c>
      <c r="J67" s="9" t="e">
        <f>IF(選手申込書!#REF!="","",選手申込書!#REF!)</f>
        <v>#REF!</v>
      </c>
      <c r="U67" s="31" t="s">
        <v>125</v>
      </c>
      <c r="V67" s="32" t="s">
        <v>125</v>
      </c>
      <c r="W67" s="32" t="s">
        <v>125</v>
      </c>
      <c r="X67" s="32" t="s">
        <v>125</v>
      </c>
      <c r="Y67" s="32" t="s">
        <v>125</v>
      </c>
      <c r="Z67" s="33" t="s">
        <v>125</v>
      </c>
    </row>
    <row r="68" spans="1:26">
      <c r="A68" s="10">
        <v>65</v>
      </c>
      <c r="B68" s="37" t="e">
        <f>IF(選手申込書!#REF!="○",選手申込書!$C$3,"")</f>
        <v>#REF!</v>
      </c>
      <c r="C68" s="38" t="e">
        <f>IF(選手申込書!#REF!="○",選手申込書!#REF!,"")</f>
        <v>#REF!</v>
      </c>
      <c r="D68" s="38" t="e">
        <f>IF(選手申込書!#REF!="○",選手申込書!#REF!,"")</f>
        <v>#REF!</v>
      </c>
      <c r="E68" s="38" t="e">
        <f>IF(選手申込書!#REF!="○",選手申込書!#REF!,"")</f>
        <v>#REF!</v>
      </c>
      <c r="F68" s="38" t="e">
        <f>IF(選手申込書!#REF!="○",ASC(選手申込書!#REF!&amp;選手申込書!#REF!),"")</f>
        <v>#REF!</v>
      </c>
      <c r="G68" s="39" t="e">
        <f>IF(選手申込書!#REF!="○",ASC(選手申込書!#REF!),"")</f>
        <v>#REF!</v>
      </c>
      <c r="H68" s="9" t="e">
        <f>IF(選手申込書!#REF!="","",選手申込書!#REF!)</f>
        <v>#REF!</v>
      </c>
      <c r="I68" s="9" t="e">
        <f>IF(選手申込書!#REF!="","",選手申込書!#REF!)</f>
        <v>#REF!</v>
      </c>
      <c r="J68" s="9" t="e">
        <f>IF(選手申込書!#REF!="","",選手申込書!#REF!)</f>
        <v>#REF!</v>
      </c>
      <c r="U68" s="31" t="s">
        <v>125</v>
      </c>
      <c r="V68" s="32" t="s">
        <v>125</v>
      </c>
      <c r="W68" s="32" t="s">
        <v>125</v>
      </c>
      <c r="X68" s="32" t="s">
        <v>125</v>
      </c>
      <c r="Y68" s="32" t="s">
        <v>125</v>
      </c>
      <c r="Z68" s="33" t="s">
        <v>125</v>
      </c>
    </row>
    <row r="69" spans="1:26">
      <c r="A69" s="10">
        <v>66</v>
      </c>
      <c r="B69" s="37" t="e">
        <f>IF(選手申込書!#REF!="○",選手申込書!$C$3,"")</f>
        <v>#REF!</v>
      </c>
      <c r="C69" s="38" t="e">
        <f>IF(選手申込書!#REF!="○",選手申込書!#REF!,"")</f>
        <v>#REF!</v>
      </c>
      <c r="D69" s="38" t="e">
        <f>IF(選手申込書!#REF!="○",選手申込書!#REF!,"")</f>
        <v>#REF!</v>
      </c>
      <c r="E69" s="38" t="e">
        <f>IF(選手申込書!#REF!="○",選手申込書!#REF!,"")</f>
        <v>#REF!</v>
      </c>
      <c r="F69" s="38" t="e">
        <f>IF(選手申込書!#REF!="○",ASC(選手申込書!#REF!&amp;選手申込書!#REF!),"")</f>
        <v>#REF!</v>
      </c>
      <c r="G69" s="39" t="e">
        <f>IF(選手申込書!#REF!="○",ASC(選手申込書!#REF!),"")</f>
        <v>#REF!</v>
      </c>
      <c r="H69" s="9" t="e">
        <f>IF(選手申込書!#REF!="","",選手申込書!#REF!)</f>
        <v>#REF!</v>
      </c>
      <c r="I69" s="9" t="e">
        <f>IF(選手申込書!#REF!="","",選手申込書!#REF!)</f>
        <v>#REF!</v>
      </c>
      <c r="J69" s="9" t="e">
        <f>IF(選手申込書!#REF!="","",選手申込書!#REF!)</f>
        <v>#REF!</v>
      </c>
      <c r="U69" s="31" t="s">
        <v>125</v>
      </c>
      <c r="V69" s="32" t="s">
        <v>125</v>
      </c>
      <c r="W69" s="32" t="s">
        <v>125</v>
      </c>
      <c r="X69" s="32" t="s">
        <v>125</v>
      </c>
      <c r="Y69" s="32" t="s">
        <v>125</v>
      </c>
      <c r="Z69" s="33" t="s">
        <v>125</v>
      </c>
    </row>
    <row r="70" spans="1:26">
      <c r="A70" s="10">
        <v>67</v>
      </c>
      <c r="B70" s="37" t="e">
        <f>IF(選手申込書!#REF!="○",選手申込書!$C$3,"")</f>
        <v>#REF!</v>
      </c>
      <c r="C70" s="38" t="e">
        <f>IF(選手申込書!#REF!="○",選手申込書!#REF!,"")</f>
        <v>#REF!</v>
      </c>
      <c r="D70" s="38" t="e">
        <f>IF(選手申込書!#REF!="○",選手申込書!#REF!,"")</f>
        <v>#REF!</v>
      </c>
      <c r="E70" s="38" t="e">
        <f>IF(選手申込書!#REF!="○",選手申込書!#REF!,"")</f>
        <v>#REF!</v>
      </c>
      <c r="F70" s="38" t="e">
        <f>IF(選手申込書!#REF!="○",ASC(選手申込書!#REF!&amp;選手申込書!#REF!),"")</f>
        <v>#REF!</v>
      </c>
      <c r="G70" s="39" t="e">
        <f>IF(選手申込書!#REF!="○",ASC(選手申込書!#REF!),"")</f>
        <v>#REF!</v>
      </c>
      <c r="H70" s="9" t="e">
        <f>IF(選手申込書!#REF!="","",選手申込書!#REF!)</f>
        <v>#REF!</v>
      </c>
      <c r="I70" s="9" t="e">
        <f>IF(選手申込書!#REF!="","",選手申込書!#REF!)</f>
        <v>#REF!</v>
      </c>
      <c r="J70" s="9" t="e">
        <f>IF(選手申込書!#REF!="","",選手申込書!#REF!)</f>
        <v>#REF!</v>
      </c>
      <c r="U70" s="31" t="s">
        <v>125</v>
      </c>
      <c r="V70" s="32" t="s">
        <v>125</v>
      </c>
      <c r="W70" s="32" t="s">
        <v>125</v>
      </c>
      <c r="X70" s="32" t="s">
        <v>125</v>
      </c>
      <c r="Y70" s="32" t="s">
        <v>125</v>
      </c>
      <c r="Z70" s="33" t="s">
        <v>125</v>
      </c>
    </row>
    <row r="71" spans="1:26">
      <c r="A71" s="10">
        <v>68</v>
      </c>
      <c r="B71" s="37" t="e">
        <f>IF(選手申込書!#REF!="○",選手申込書!$C$3,"")</f>
        <v>#REF!</v>
      </c>
      <c r="C71" s="38" t="e">
        <f>IF(選手申込書!#REF!="○",選手申込書!#REF!,"")</f>
        <v>#REF!</v>
      </c>
      <c r="D71" s="38" t="e">
        <f>IF(選手申込書!#REF!="○",選手申込書!#REF!,"")</f>
        <v>#REF!</v>
      </c>
      <c r="E71" s="38" t="e">
        <f>IF(選手申込書!#REF!="○",選手申込書!#REF!,"")</f>
        <v>#REF!</v>
      </c>
      <c r="F71" s="38" t="e">
        <f>IF(選手申込書!#REF!="○",ASC(選手申込書!#REF!&amp;選手申込書!#REF!),"")</f>
        <v>#REF!</v>
      </c>
      <c r="G71" s="39" t="e">
        <f>IF(選手申込書!#REF!="○",ASC(選手申込書!#REF!),"")</f>
        <v>#REF!</v>
      </c>
      <c r="H71" s="9" t="e">
        <f>IF(選手申込書!#REF!="","",選手申込書!#REF!)</f>
        <v>#REF!</v>
      </c>
      <c r="I71" s="9" t="e">
        <f>IF(選手申込書!#REF!="","",選手申込書!#REF!)</f>
        <v>#REF!</v>
      </c>
      <c r="J71" s="9" t="e">
        <f>IF(選手申込書!#REF!="","",選手申込書!#REF!)</f>
        <v>#REF!</v>
      </c>
      <c r="U71" s="31" t="s">
        <v>125</v>
      </c>
      <c r="V71" s="32" t="s">
        <v>125</v>
      </c>
      <c r="W71" s="32" t="s">
        <v>125</v>
      </c>
      <c r="X71" s="32" t="s">
        <v>125</v>
      </c>
      <c r="Y71" s="32" t="s">
        <v>125</v>
      </c>
      <c r="Z71" s="33" t="s">
        <v>125</v>
      </c>
    </row>
    <row r="72" spans="1:26">
      <c r="A72" s="10">
        <v>69</v>
      </c>
      <c r="B72" s="37" t="e">
        <f>IF(選手申込書!#REF!="○",選手申込書!$C$3,"")</f>
        <v>#REF!</v>
      </c>
      <c r="C72" s="38" t="e">
        <f>IF(選手申込書!#REF!="○",選手申込書!#REF!,"")</f>
        <v>#REF!</v>
      </c>
      <c r="D72" s="38" t="e">
        <f>IF(選手申込書!#REF!="○",選手申込書!#REF!,"")</f>
        <v>#REF!</v>
      </c>
      <c r="E72" s="38" t="e">
        <f>IF(選手申込書!#REF!="○",選手申込書!#REF!,"")</f>
        <v>#REF!</v>
      </c>
      <c r="F72" s="38" t="e">
        <f>IF(選手申込書!#REF!="○",ASC(選手申込書!#REF!&amp;選手申込書!#REF!),"")</f>
        <v>#REF!</v>
      </c>
      <c r="G72" s="39" t="e">
        <f>IF(選手申込書!#REF!="○",ASC(選手申込書!#REF!),"")</f>
        <v>#REF!</v>
      </c>
      <c r="H72" s="9" t="e">
        <f>IF(選手申込書!#REF!="","",選手申込書!#REF!)</f>
        <v>#REF!</v>
      </c>
      <c r="I72" s="9" t="e">
        <f>IF(選手申込書!#REF!="","",選手申込書!#REF!)</f>
        <v>#REF!</v>
      </c>
      <c r="J72" s="9" t="e">
        <f>IF(選手申込書!#REF!="","",選手申込書!#REF!)</f>
        <v>#REF!</v>
      </c>
      <c r="U72" s="31" t="s">
        <v>125</v>
      </c>
      <c r="V72" s="32" t="s">
        <v>125</v>
      </c>
      <c r="W72" s="32" t="s">
        <v>125</v>
      </c>
      <c r="X72" s="32" t="s">
        <v>125</v>
      </c>
      <c r="Y72" s="32" t="s">
        <v>125</v>
      </c>
      <c r="Z72" s="33" t="s">
        <v>125</v>
      </c>
    </row>
    <row r="73" spans="1:26">
      <c r="A73" s="10">
        <v>70</v>
      </c>
      <c r="B73" s="37" t="e">
        <f>IF(選手申込書!#REF!="○",選手申込書!$C$3,"")</f>
        <v>#REF!</v>
      </c>
      <c r="C73" s="38" t="e">
        <f>IF(選手申込書!#REF!="○",選手申込書!#REF!,"")</f>
        <v>#REF!</v>
      </c>
      <c r="D73" s="38" t="e">
        <f>IF(選手申込書!#REF!="○",選手申込書!#REF!,"")</f>
        <v>#REF!</v>
      </c>
      <c r="E73" s="38" t="e">
        <f>IF(選手申込書!#REF!="○",選手申込書!#REF!,"")</f>
        <v>#REF!</v>
      </c>
      <c r="F73" s="38" t="e">
        <f>IF(選手申込書!#REF!="○",ASC(選手申込書!#REF!&amp;選手申込書!#REF!),"")</f>
        <v>#REF!</v>
      </c>
      <c r="G73" s="39" t="e">
        <f>IF(選手申込書!#REF!="○",ASC(選手申込書!#REF!),"")</f>
        <v>#REF!</v>
      </c>
      <c r="H73" s="9" t="e">
        <f>IF(選手申込書!#REF!="","",選手申込書!#REF!)</f>
        <v>#REF!</v>
      </c>
      <c r="I73" s="9" t="e">
        <f>IF(選手申込書!#REF!="","",選手申込書!#REF!)</f>
        <v>#REF!</v>
      </c>
      <c r="J73" s="9" t="e">
        <f>IF(選手申込書!#REF!="","",選手申込書!#REF!)</f>
        <v>#REF!</v>
      </c>
      <c r="U73" s="31" t="s">
        <v>125</v>
      </c>
      <c r="V73" s="32" t="s">
        <v>125</v>
      </c>
      <c r="W73" s="32" t="s">
        <v>125</v>
      </c>
      <c r="X73" s="32" t="s">
        <v>125</v>
      </c>
      <c r="Y73" s="32" t="s">
        <v>125</v>
      </c>
      <c r="Z73" s="33" t="s">
        <v>125</v>
      </c>
    </row>
    <row r="74" spans="1:26">
      <c r="A74" s="10">
        <v>71</v>
      </c>
      <c r="B74" s="37" t="e">
        <f>IF(選手申込書!#REF!="○",選手申込書!$C$3,"")</f>
        <v>#REF!</v>
      </c>
      <c r="C74" s="38" t="e">
        <f>IF(選手申込書!#REF!="○",選手申込書!#REF!,"")</f>
        <v>#REF!</v>
      </c>
      <c r="D74" s="38" t="e">
        <f>IF(選手申込書!#REF!="○",選手申込書!#REF!,"")</f>
        <v>#REF!</v>
      </c>
      <c r="E74" s="38" t="e">
        <f>IF(選手申込書!#REF!="○",選手申込書!#REF!,"")</f>
        <v>#REF!</v>
      </c>
      <c r="F74" s="38" t="e">
        <f>IF(選手申込書!#REF!="○",ASC(選手申込書!#REF!&amp;選手申込書!#REF!),"")</f>
        <v>#REF!</v>
      </c>
      <c r="G74" s="39" t="e">
        <f>IF(選手申込書!#REF!="○",ASC(選手申込書!#REF!),"")</f>
        <v>#REF!</v>
      </c>
      <c r="H74" s="9" t="e">
        <f>IF(選手申込書!#REF!="","",選手申込書!#REF!)</f>
        <v>#REF!</v>
      </c>
      <c r="I74" s="9" t="e">
        <f>IF(選手申込書!#REF!="","",選手申込書!#REF!)</f>
        <v>#REF!</v>
      </c>
      <c r="J74" s="9" t="e">
        <f>IF(選手申込書!#REF!="","",選手申込書!#REF!)</f>
        <v>#REF!</v>
      </c>
      <c r="U74" s="31" t="s">
        <v>125</v>
      </c>
      <c r="V74" s="32" t="s">
        <v>125</v>
      </c>
      <c r="W74" s="32" t="s">
        <v>125</v>
      </c>
      <c r="X74" s="32" t="s">
        <v>125</v>
      </c>
      <c r="Y74" s="32" t="s">
        <v>125</v>
      </c>
      <c r="Z74" s="33" t="s">
        <v>125</v>
      </c>
    </row>
    <row r="75" spans="1:26">
      <c r="A75" s="10">
        <v>72</v>
      </c>
      <c r="B75" s="37" t="e">
        <f>IF(選手申込書!#REF!="○",選手申込書!$C$3,"")</f>
        <v>#REF!</v>
      </c>
      <c r="C75" s="38" t="e">
        <f>IF(選手申込書!#REF!="○",選手申込書!#REF!,"")</f>
        <v>#REF!</v>
      </c>
      <c r="D75" s="38" t="e">
        <f>IF(選手申込書!#REF!="○",選手申込書!#REF!,"")</f>
        <v>#REF!</v>
      </c>
      <c r="E75" s="38" t="e">
        <f>IF(選手申込書!#REF!="○",選手申込書!#REF!,"")</f>
        <v>#REF!</v>
      </c>
      <c r="F75" s="38" t="e">
        <f>IF(選手申込書!#REF!="○",ASC(選手申込書!#REF!&amp;選手申込書!#REF!),"")</f>
        <v>#REF!</v>
      </c>
      <c r="G75" s="39" t="e">
        <f>IF(選手申込書!#REF!="○",ASC(選手申込書!#REF!),"")</f>
        <v>#REF!</v>
      </c>
      <c r="H75" s="9" t="e">
        <f>IF(選手申込書!#REF!="","",選手申込書!#REF!)</f>
        <v>#REF!</v>
      </c>
      <c r="I75" s="9" t="e">
        <f>IF(選手申込書!#REF!="","",選手申込書!#REF!)</f>
        <v>#REF!</v>
      </c>
      <c r="J75" s="9" t="e">
        <f>IF(選手申込書!#REF!="","",選手申込書!#REF!)</f>
        <v>#REF!</v>
      </c>
      <c r="U75" s="31" t="s">
        <v>125</v>
      </c>
      <c r="V75" s="32" t="s">
        <v>125</v>
      </c>
      <c r="W75" s="32" t="s">
        <v>125</v>
      </c>
      <c r="X75" s="32" t="s">
        <v>125</v>
      </c>
      <c r="Y75" s="32" t="s">
        <v>125</v>
      </c>
      <c r="Z75" s="33" t="s">
        <v>125</v>
      </c>
    </row>
    <row r="76" spans="1:26">
      <c r="A76" s="10">
        <v>73</v>
      </c>
      <c r="B76" s="37" t="e">
        <f>IF(選手申込書!#REF!="○",選手申込書!$C$3,"")</f>
        <v>#REF!</v>
      </c>
      <c r="C76" s="38" t="e">
        <f>IF(選手申込書!#REF!="○",選手申込書!#REF!,"")</f>
        <v>#REF!</v>
      </c>
      <c r="D76" s="38" t="e">
        <f>IF(選手申込書!#REF!="○",選手申込書!#REF!,"")</f>
        <v>#REF!</v>
      </c>
      <c r="E76" s="38" t="e">
        <f>IF(選手申込書!#REF!="○",選手申込書!#REF!,"")</f>
        <v>#REF!</v>
      </c>
      <c r="F76" s="38" t="e">
        <f>IF(選手申込書!#REF!="○",ASC(選手申込書!#REF!&amp;選手申込書!#REF!),"")</f>
        <v>#REF!</v>
      </c>
      <c r="G76" s="39" t="e">
        <f>IF(選手申込書!#REF!="○",ASC(選手申込書!#REF!),"")</f>
        <v>#REF!</v>
      </c>
      <c r="H76" s="9" t="e">
        <f>IF(選手申込書!#REF!="","",選手申込書!#REF!)</f>
        <v>#REF!</v>
      </c>
      <c r="I76" s="9" t="e">
        <f>IF(選手申込書!#REF!="","",選手申込書!#REF!)</f>
        <v>#REF!</v>
      </c>
      <c r="J76" s="9" t="e">
        <f>IF(選手申込書!#REF!="","",選手申込書!#REF!)</f>
        <v>#REF!</v>
      </c>
      <c r="U76" s="31" t="s">
        <v>125</v>
      </c>
      <c r="V76" s="32" t="s">
        <v>125</v>
      </c>
      <c r="W76" s="32" t="s">
        <v>125</v>
      </c>
      <c r="X76" s="32" t="s">
        <v>125</v>
      </c>
      <c r="Y76" s="32" t="s">
        <v>125</v>
      </c>
      <c r="Z76" s="33" t="s">
        <v>125</v>
      </c>
    </row>
    <row r="77" spans="1:26">
      <c r="A77" s="10">
        <v>74</v>
      </c>
      <c r="B77" s="37" t="e">
        <f>IF(選手申込書!#REF!="○",選手申込書!$C$3,"")</f>
        <v>#REF!</v>
      </c>
      <c r="C77" s="38" t="e">
        <f>IF(選手申込書!#REF!="○",選手申込書!#REF!,"")</f>
        <v>#REF!</v>
      </c>
      <c r="D77" s="38" t="e">
        <f>IF(選手申込書!#REF!="○",選手申込書!#REF!,"")</f>
        <v>#REF!</v>
      </c>
      <c r="E77" s="38" t="e">
        <f>IF(選手申込書!#REF!="○",選手申込書!#REF!,"")</f>
        <v>#REF!</v>
      </c>
      <c r="F77" s="38" t="e">
        <f>IF(選手申込書!#REF!="○",ASC(選手申込書!#REF!&amp;選手申込書!#REF!),"")</f>
        <v>#REF!</v>
      </c>
      <c r="G77" s="39" t="e">
        <f>IF(選手申込書!#REF!="○",ASC(選手申込書!#REF!),"")</f>
        <v>#REF!</v>
      </c>
      <c r="H77" s="9" t="e">
        <f>IF(選手申込書!#REF!="","",選手申込書!#REF!)</f>
        <v>#REF!</v>
      </c>
      <c r="I77" s="9" t="e">
        <f>IF(選手申込書!#REF!="","",選手申込書!#REF!)</f>
        <v>#REF!</v>
      </c>
      <c r="J77" s="9" t="e">
        <f>IF(選手申込書!#REF!="","",選手申込書!#REF!)</f>
        <v>#REF!</v>
      </c>
      <c r="U77" s="31" t="s">
        <v>125</v>
      </c>
      <c r="V77" s="32" t="s">
        <v>125</v>
      </c>
      <c r="W77" s="32" t="s">
        <v>125</v>
      </c>
      <c r="X77" s="32" t="s">
        <v>125</v>
      </c>
      <c r="Y77" s="32" t="s">
        <v>125</v>
      </c>
      <c r="Z77" s="33" t="s">
        <v>125</v>
      </c>
    </row>
    <row r="78" spans="1:26">
      <c r="A78" s="10">
        <v>75</v>
      </c>
      <c r="B78" s="37" t="e">
        <f>IF(選手申込書!#REF!="○",選手申込書!$C$3,"")</f>
        <v>#REF!</v>
      </c>
      <c r="C78" s="38" t="e">
        <f>IF(選手申込書!#REF!="○",選手申込書!#REF!,"")</f>
        <v>#REF!</v>
      </c>
      <c r="D78" s="38" t="e">
        <f>IF(選手申込書!#REF!="○",選手申込書!#REF!,"")</f>
        <v>#REF!</v>
      </c>
      <c r="E78" s="38" t="e">
        <f>IF(選手申込書!#REF!="○",選手申込書!#REF!,"")</f>
        <v>#REF!</v>
      </c>
      <c r="F78" s="38" t="e">
        <f>IF(選手申込書!#REF!="○",ASC(選手申込書!#REF!&amp;選手申込書!#REF!),"")</f>
        <v>#REF!</v>
      </c>
      <c r="G78" s="39" t="e">
        <f>IF(選手申込書!#REF!="○",ASC(選手申込書!#REF!),"")</f>
        <v>#REF!</v>
      </c>
      <c r="H78" s="9" t="e">
        <f>IF(選手申込書!#REF!="","",選手申込書!#REF!)</f>
        <v>#REF!</v>
      </c>
      <c r="I78" s="9" t="e">
        <f>IF(選手申込書!#REF!="","",選手申込書!#REF!)</f>
        <v>#REF!</v>
      </c>
      <c r="J78" s="9" t="e">
        <f>IF(選手申込書!#REF!="","",選手申込書!#REF!)</f>
        <v>#REF!</v>
      </c>
      <c r="U78" s="31" t="s">
        <v>125</v>
      </c>
      <c r="V78" s="32" t="s">
        <v>125</v>
      </c>
      <c r="W78" s="32" t="s">
        <v>125</v>
      </c>
      <c r="X78" s="32" t="s">
        <v>125</v>
      </c>
      <c r="Y78" s="32" t="s">
        <v>125</v>
      </c>
      <c r="Z78" s="33" t="s">
        <v>125</v>
      </c>
    </row>
    <row r="79" spans="1:26">
      <c r="A79" s="10">
        <v>76</v>
      </c>
      <c r="B79" s="37" t="e">
        <f>IF(選手申込書!#REF!="○",選手申込書!$C$3,"")</f>
        <v>#REF!</v>
      </c>
      <c r="C79" s="38" t="e">
        <f>IF(選手申込書!#REF!="○",選手申込書!#REF!,"")</f>
        <v>#REF!</v>
      </c>
      <c r="D79" s="38" t="e">
        <f>IF(選手申込書!#REF!="○",選手申込書!#REF!,"")</f>
        <v>#REF!</v>
      </c>
      <c r="E79" s="38" t="e">
        <f>IF(選手申込書!#REF!="○",選手申込書!#REF!,"")</f>
        <v>#REF!</v>
      </c>
      <c r="F79" s="38" t="e">
        <f>IF(選手申込書!#REF!="○",ASC(選手申込書!#REF!&amp;選手申込書!#REF!),"")</f>
        <v>#REF!</v>
      </c>
      <c r="G79" s="39" t="e">
        <f>IF(選手申込書!#REF!="○",ASC(選手申込書!#REF!),"")</f>
        <v>#REF!</v>
      </c>
      <c r="H79" s="9" t="e">
        <f>IF(選手申込書!#REF!="","",選手申込書!#REF!)</f>
        <v>#REF!</v>
      </c>
      <c r="I79" s="9" t="e">
        <f>IF(選手申込書!#REF!="","",選手申込書!#REF!)</f>
        <v>#REF!</v>
      </c>
      <c r="J79" s="9" t="e">
        <f>IF(選手申込書!#REF!="","",選手申込書!#REF!)</f>
        <v>#REF!</v>
      </c>
      <c r="U79" s="31" t="s">
        <v>125</v>
      </c>
      <c r="V79" s="32" t="s">
        <v>125</v>
      </c>
      <c r="W79" s="32" t="s">
        <v>125</v>
      </c>
      <c r="X79" s="32" t="s">
        <v>125</v>
      </c>
      <c r="Y79" s="32" t="s">
        <v>125</v>
      </c>
      <c r="Z79" s="33" t="s">
        <v>125</v>
      </c>
    </row>
    <row r="80" spans="1:26">
      <c r="A80" s="10">
        <v>77</v>
      </c>
      <c r="B80" s="37" t="e">
        <f>IF(選手申込書!#REF!="○",選手申込書!$C$3,"")</f>
        <v>#REF!</v>
      </c>
      <c r="C80" s="38" t="e">
        <f>IF(選手申込書!#REF!="○",選手申込書!#REF!,"")</f>
        <v>#REF!</v>
      </c>
      <c r="D80" s="38" t="e">
        <f>IF(選手申込書!#REF!="○",選手申込書!#REF!,"")</f>
        <v>#REF!</v>
      </c>
      <c r="E80" s="38" t="e">
        <f>IF(選手申込書!#REF!="○",選手申込書!#REF!,"")</f>
        <v>#REF!</v>
      </c>
      <c r="F80" s="38" t="e">
        <f>IF(選手申込書!#REF!="○",ASC(選手申込書!#REF!&amp;選手申込書!#REF!),"")</f>
        <v>#REF!</v>
      </c>
      <c r="G80" s="39" t="e">
        <f>IF(選手申込書!#REF!="○",ASC(選手申込書!#REF!),"")</f>
        <v>#REF!</v>
      </c>
      <c r="H80" s="9" t="e">
        <f>IF(選手申込書!#REF!="","",選手申込書!#REF!)</f>
        <v>#REF!</v>
      </c>
      <c r="I80" s="9" t="e">
        <f>IF(選手申込書!#REF!="","",選手申込書!#REF!)</f>
        <v>#REF!</v>
      </c>
      <c r="J80" s="9" t="e">
        <f>IF(選手申込書!#REF!="","",選手申込書!#REF!)</f>
        <v>#REF!</v>
      </c>
      <c r="U80" s="31" t="s">
        <v>125</v>
      </c>
      <c r="V80" s="32" t="s">
        <v>125</v>
      </c>
      <c r="W80" s="32" t="s">
        <v>125</v>
      </c>
      <c r="X80" s="32" t="s">
        <v>125</v>
      </c>
      <c r="Y80" s="32" t="s">
        <v>125</v>
      </c>
      <c r="Z80" s="33" t="s">
        <v>125</v>
      </c>
    </row>
    <row r="81" spans="1:26">
      <c r="A81" s="10">
        <v>78</v>
      </c>
      <c r="B81" s="37" t="e">
        <f>IF(選手申込書!#REF!="○",選手申込書!$C$3,"")</f>
        <v>#REF!</v>
      </c>
      <c r="C81" s="38" t="e">
        <f>IF(選手申込書!#REF!="○",選手申込書!#REF!,"")</f>
        <v>#REF!</v>
      </c>
      <c r="D81" s="38" t="e">
        <f>IF(選手申込書!#REF!="○",選手申込書!#REF!,"")</f>
        <v>#REF!</v>
      </c>
      <c r="E81" s="38" t="e">
        <f>IF(選手申込書!#REF!="○",選手申込書!#REF!,"")</f>
        <v>#REF!</v>
      </c>
      <c r="F81" s="38" t="e">
        <f>IF(選手申込書!#REF!="○",ASC(選手申込書!#REF!&amp;選手申込書!#REF!),"")</f>
        <v>#REF!</v>
      </c>
      <c r="G81" s="39" t="e">
        <f>IF(選手申込書!#REF!="○",ASC(選手申込書!#REF!),"")</f>
        <v>#REF!</v>
      </c>
      <c r="H81" s="9" t="e">
        <f>IF(選手申込書!#REF!="","",選手申込書!#REF!)</f>
        <v>#REF!</v>
      </c>
      <c r="I81" s="9" t="e">
        <f>IF(選手申込書!#REF!="","",選手申込書!#REF!)</f>
        <v>#REF!</v>
      </c>
      <c r="J81" s="9" t="e">
        <f>IF(選手申込書!#REF!="","",選手申込書!#REF!)</f>
        <v>#REF!</v>
      </c>
      <c r="U81" s="31" t="s">
        <v>125</v>
      </c>
      <c r="V81" s="32" t="s">
        <v>125</v>
      </c>
      <c r="W81" s="32" t="s">
        <v>125</v>
      </c>
      <c r="X81" s="32" t="s">
        <v>125</v>
      </c>
      <c r="Y81" s="32" t="s">
        <v>125</v>
      </c>
      <c r="Z81" s="33" t="s">
        <v>125</v>
      </c>
    </row>
    <row r="82" spans="1:26">
      <c r="A82" s="10">
        <v>79</v>
      </c>
      <c r="B82" s="37" t="e">
        <f>IF(選手申込書!#REF!="○",選手申込書!$C$3,"")</f>
        <v>#REF!</v>
      </c>
      <c r="C82" s="38" t="e">
        <f>IF(選手申込書!#REF!="○",選手申込書!#REF!,"")</f>
        <v>#REF!</v>
      </c>
      <c r="D82" s="38" t="e">
        <f>IF(選手申込書!#REF!="○",選手申込書!#REF!,"")</f>
        <v>#REF!</v>
      </c>
      <c r="E82" s="38" t="e">
        <f>IF(選手申込書!#REF!="○",選手申込書!#REF!,"")</f>
        <v>#REF!</v>
      </c>
      <c r="F82" s="38" t="e">
        <f>IF(選手申込書!#REF!="○",ASC(選手申込書!#REF!&amp;選手申込書!#REF!),"")</f>
        <v>#REF!</v>
      </c>
      <c r="G82" s="39" t="e">
        <f>IF(選手申込書!#REF!="○",ASC(選手申込書!#REF!),"")</f>
        <v>#REF!</v>
      </c>
      <c r="H82" s="9" t="e">
        <f>IF(選手申込書!#REF!="","",選手申込書!#REF!)</f>
        <v>#REF!</v>
      </c>
      <c r="I82" s="9" t="e">
        <f>IF(選手申込書!#REF!="","",選手申込書!#REF!)</f>
        <v>#REF!</v>
      </c>
      <c r="J82" s="9" t="e">
        <f>IF(選手申込書!#REF!="","",選手申込書!#REF!)</f>
        <v>#REF!</v>
      </c>
      <c r="U82" s="31" t="s">
        <v>125</v>
      </c>
      <c r="V82" s="32" t="s">
        <v>125</v>
      </c>
      <c r="W82" s="32" t="s">
        <v>125</v>
      </c>
      <c r="X82" s="32" t="s">
        <v>125</v>
      </c>
      <c r="Y82" s="32" t="s">
        <v>125</v>
      </c>
      <c r="Z82" s="33" t="s">
        <v>125</v>
      </c>
    </row>
    <row r="83" spans="1:26">
      <c r="A83" s="10">
        <v>80</v>
      </c>
      <c r="B83" s="37" t="e">
        <f>IF(選手申込書!#REF!="○",選手申込書!$C$3,"")</f>
        <v>#REF!</v>
      </c>
      <c r="C83" s="38" t="e">
        <f>IF(選手申込書!#REF!="○",選手申込書!#REF!,"")</f>
        <v>#REF!</v>
      </c>
      <c r="D83" s="38" t="e">
        <f>IF(選手申込書!#REF!="○",選手申込書!#REF!,"")</f>
        <v>#REF!</v>
      </c>
      <c r="E83" s="38" t="e">
        <f>IF(選手申込書!#REF!="○",選手申込書!#REF!,"")</f>
        <v>#REF!</v>
      </c>
      <c r="F83" s="38" t="e">
        <f>IF(選手申込書!#REF!="○",ASC(選手申込書!#REF!&amp;選手申込書!#REF!),"")</f>
        <v>#REF!</v>
      </c>
      <c r="G83" s="39" t="e">
        <f>IF(選手申込書!#REF!="○",ASC(選手申込書!#REF!),"")</f>
        <v>#REF!</v>
      </c>
      <c r="H83" s="9" t="e">
        <f>IF(選手申込書!#REF!="","",選手申込書!#REF!)</f>
        <v>#REF!</v>
      </c>
      <c r="I83" s="9" t="e">
        <f>IF(選手申込書!#REF!="","",選手申込書!#REF!)</f>
        <v>#REF!</v>
      </c>
      <c r="J83" s="9" t="e">
        <f>IF(選手申込書!#REF!="","",選手申込書!#REF!)</f>
        <v>#REF!</v>
      </c>
      <c r="U83" s="31" t="s">
        <v>125</v>
      </c>
      <c r="V83" s="32" t="s">
        <v>125</v>
      </c>
      <c r="W83" s="32" t="s">
        <v>125</v>
      </c>
      <c r="X83" s="32" t="s">
        <v>125</v>
      </c>
      <c r="Y83" s="32" t="s">
        <v>125</v>
      </c>
      <c r="Z83" s="33" t="s">
        <v>125</v>
      </c>
    </row>
    <row r="84" spans="1:26">
      <c r="A84" s="10">
        <v>81</v>
      </c>
      <c r="B84" s="37" t="e">
        <f>IF(選手申込書!#REF!="○",選手申込書!$C$3,"")</f>
        <v>#REF!</v>
      </c>
      <c r="C84" s="38" t="e">
        <f>IF(選手申込書!#REF!="○",選手申込書!#REF!,"")</f>
        <v>#REF!</v>
      </c>
      <c r="D84" s="38" t="e">
        <f>IF(選手申込書!#REF!="○",選手申込書!#REF!,"")</f>
        <v>#REF!</v>
      </c>
      <c r="E84" s="38" t="e">
        <f>IF(選手申込書!#REF!="○",選手申込書!#REF!,"")</f>
        <v>#REF!</v>
      </c>
      <c r="F84" s="38" t="e">
        <f>IF(選手申込書!#REF!="○",ASC(選手申込書!#REF!&amp;選手申込書!#REF!),"")</f>
        <v>#REF!</v>
      </c>
      <c r="G84" s="39" t="e">
        <f>IF(選手申込書!#REF!="○",ASC(選手申込書!#REF!),"")</f>
        <v>#REF!</v>
      </c>
      <c r="H84" s="9" t="e">
        <f>IF(選手申込書!#REF!="","",選手申込書!#REF!)</f>
        <v>#REF!</v>
      </c>
      <c r="I84" s="9" t="e">
        <f>IF(選手申込書!#REF!="","",選手申込書!#REF!)</f>
        <v>#REF!</v>
      </c>
      <c r="J84" s="9" t="e">
        <f>IF(選手申込書!#REF!="","",選手申込書!#REF!)</f>
        <v>#REF!</v>
      </c>
      <c r="U84" s="31" t="s">
        <v>125</v>
      </c>
      <c r="V84" s="32" t="s">
        <v>125</v>
      </c>
      <c r="W84" s="32" t="s">
        <v>125</v>
      </c>
      <c r="X84" s="32" t="s">
        <v>125</v>
      </c>
      <c r="Y84" s="32" t="s">
        <v>125</v>
      </c>
      <c r="Z84" s="33" t="s">
        <v>125</v>
      </c>
    </row>
    <row r="85" spans="1:26">
      <c r="A85" s="10">
        <v>82</v>
      </c>
      <c r="B85" s="37" t="e">
        <f>IF(選手申込書!#REF!="○",選手申込書!$C$3,"")</f>
        <v>#REF!</v>
      </c>
      <c r="C85" s="38" t="e">
        <f>IF(選手申込書!#REF!="○",選手申込書!#REF!,"")</f>
        <v>#REF!</v>
      </c>
      <c r="D85" s="38" t="e">
        <f>IF(選手申込書!#REF!="○",選手申込書!#REF!,"")</f>
        <v>#REF!</v>
      </c>
      <c r="E85" s="38" t="e">
        <f>IF(選手申込書!#REF!="○",選手申込書!#REF!,"")</f>
        <v>#REF!</v>
      </c>
      <c r="F85" s="38" t="e">
        <f>IF(選手申込書!#REF!="○",ASC(選手申込書!#REF!&amp;選手申込書!#REF!),"")</f>
        <v>#REF!</v>
      </c>
      <c r="G85" s="39" t="e">
        <f>IF(選手申込書!#REF!="○",ASC(選手申込書!#REF!),"")</f>
        <v>#REF!</v>
      </c>
      <c r="H85" s="9" t="e">
        <f>IF(選手申込書!#REF!="","",選手申込書!#REF!)</f>
        <v>#REF!</v>
      </c>
      <c r="I85" s="9" t="e">
        <f>IF(選手申込書!#REF!="","",選手申込書!#REF!)</f>
        <v>#REF!</v>
      </c>
      <c r="J85" s="9" t="e">
        <f>IF(選手申込書!#REF!="","",選手申込書!#REF!)</f>
        <v>#REF!</v>
      </c>
      <c r="U85" s="31" t="s">
        <v>125</v>
      </c>
      <c r="V85" s="32" t="s">
        <v>125</v>
      </c>
      <c r="W85" s="32" t="s">
        <v>125</v>
      </c>
      <c r="X85" s="32" t="s">
        <v>125</v>
      </c>
      <c r="Y85" s="32" t="s">
        <v>125</v>
      </c>
      <c r="Z85" s="33" t="s">
        <v>125</v>
      </c>
    </row>
    <row r="86" spans="1:26">
      <c r="A86" s="10">
        <v>83</v>
      </c>
      <c r="B86" s="37" t="e">
        <f>IF(選手申込書!#REF!="○",選手申込書!$C$3,"")</f>
        <v>#REF!</v>
      </c>
      <c r="C86" s="38" t="e">
        <f>IF(選手申込書!#REF!="○",選手申込書!#REF!,"")</f>
        <v>#REF!</v>
      </c>
      <c r="D86" s="38" t="e">
        <f>IF(選手申込書!#REF!="○",選手申込書!#REF!,"")</f>
        <v>#REF!</v>
      </c>
      <c r="E86" s="38" t="e">
        <f>IF(選手申込書!#REF!="○",選手申込書!#REF!,"")</f>
        <v>#REF!</v>
      </c>
      <c r="F86" s="38" t="e">
        <f>IF(選手申込書!#REF!="○",ASC(選手申込書!#REF!&amp;選手申込書!#REF!),"")</f>
        <v>#REF!</v>
      </c>
      <c r="G86" s="39" t="e">
        <f>IF(選手申込書!#REF!="○",ASC(選手申込書!#REF!),"")</f>
        <v>#REF!</v>
      </c>
      <c r="H86" s="9" t="e">
        <f>IF(選手申込書!#REF!="","",選手申込書!#REF!)</f>
        <v>#REF!</v>
      </c>
      <c r="I86" s="9" t="e">
        <f>IF(選手申込書!#REF!="","",選手申込書!#REF!)</f>
        <v>#REF!</v>
      </c>
      <c r="J86" s="9" t="e">
        <f>IF(選手申込書!#REF!="","",選手申込書!#REF!)</f>
        <v>#REF!</v>
      </c>
      <c r="U86" s="31" t="s">
        <v>125</v>
      </c>
      <c r="V86" s="32" t="s">
        <v>125</v>
      </c>
      <c r="W86" s="32" t="s">
        <v>125</v>
      </c>
      <c r="X86" s="32" t="s">
        <v>125</v>
      </c>
      <c r="Y86" s="32" t="s">
        <v>125</v>
      </c>
      <c r="Z86" s="33" t="s">
        <v>125</v>
      </c>
    </row>
    <row r="87" spans="1:26">
      <c r="A87" s="10">
        <v>84</v>
      </c>
      <c r="B87" s="37" t="e">
        <f>IF(選手申込書!#REF!="○",選手申込書!$C$3,"")</f>
        <v>#REF!</v>
      </c>
      <c r="C87" s="38" t="e">
        <f>IF(選手申込書!#REF!="○",選手申込書!#REF!,"")</f>
        <v>#REF!</v>
      </c>
      <c r="D87" s="38" t="e">
        <f>IF(選手申込書!#REF!="○",選手申込書!#REF!,"")</f>
        <v>#REF!</v>
      </c>
      <c r="E87" s="38" t="e">
        <f>IF(選手申込書!#REF!="○",選手申込書!#REF!,"")</f>
        <v>#REF!</v>
      </c>
      <c r="F87" s="38" t="e">
        <f>IF(選手申込書!#REF!="○",ASC(選手申込書!#REF!&amp;選手申込書!#REF!),"")</f>
        <v>#REF!</v>
      </c>
      <c r="G87" s="39" t="e">
        <f>IF(選手申込書!#REF!="○",ASC(選手申込書!#REF!),"")</f>
        <v>#REF!</v>
      </c>
      <c r="H87" s="9" t="e">
        <f>IF(選手申込書!#REF!="","",選手申込書!#REF!)</f>
        <v>#REF!</v>
      </c>
      <c r="I87" s="9" t="e">
        <f>IF(選手申込書!#REF!="","",選手申込書!#REF!)</f>
        <v>#REF!</v>
      </c>
      <c r="J87" s="9" t="e">
        <f>IF(選手申込書!#REF!="","",選手申込書!#REF!)</f>
        <v>#REF!</v>
      </c>
      <c r="U87" s="31" t="s">
        <v>125</v>
      </c>
      <c r="V87" s="32" t="s">
        <v>125</v>
      </c>
      <c r="W87" s="32" t="s">
        <v>125</v>
      </c>
      <c r="X87" s="32" t="s">
        <v>125</v>
      </c>
      <c r="Y87" s="32" t="s">
        <v>125</v>
      </c>
      <c r="Z87" s="33" t="s">
        <v>125</v>
      </c>
    </row>
    <row r="88" spans="1:26">
      <c r="A88" s="10">
        <v>85</v>
      </c>
      <c r="B88" s="37" t="e">
        <f>IF(選手申込書!#REF!="○",選手申込書!$C$3,"")</f>
        <v>#REF!</v>
      </c>
      <c r="C88" s="38" t="e">
        <f>IF(選手申込書!#REF!="○",選手申込書!#REF!,"")</f>
        <v>#REF!</v>
      </c>
      <c r="D88" s="38" t="e">
        <f>IF(選手申込書!#REF!="○",選手申込書!#REF!,"")</f>
        <v>#REF!</v>
      </c>
      <c r="E88" s="38" t="e">
        <f>IF(選手申込書!#REF!="○",選手申込書!#REF!,"")</f>
        <v>#REF!</v>
      </c>
      <c r="F88" s="38" t="e">
        <f>IF(選手申込書!#REF!="○",ASC(選手申込書!#REF!&amp;選手申込書!#REF!),"")</f>
        <v>#REF!</v>
      </c>
      <c r="G88" s="39" t="e">
        <f>IF(選手申込書!#REF!="○",ASC(選手申込書!#REF!),"")</f>
        <v>#REF!</v>
      </c>
      <c r="H88" s="9" t="e">
        <f>IF(選手申込書!#REF!="","",選手申込書!#REF!)</f>
        <v>#REF!</v>
      </c>
      <c r="I88" s="9" t="e">
        <f>IF(選手申込書!#REF!="","",選手申込書!#REF!)</f>
        <v>#REF!</v>
      </c>
      <c r="J88" s="9" t="e">
        <f>IF(選手申込書!#REF!="","",選手申込書!#REF!)</f>
        <v>#REF!</v>
      </c>
      <c r="U88" s="31" t="s">
        <v>125</v>
      </c>
      <c r="V88" s="32" t="s">
        <v>125</v>
      </c>
      <c r="W88" s="32" t="s">
        <v>125</v>
      </c>
      <c r="X88" s="32" t="s">
        <v>125</v>
      </c>
      <c r="Y88" s="32" t="s">
        <v>125</v>
      </c>
      <c r="Z88" s="33" t="s">
        <v>125</v>
      </c>
    </row>
    <row r="89" spans="1:26">
      <c r="A89" s="10">
        <v>86</v>
      </c>
      <c r="B89" s="37" t="e">
        <f>IF(選手申込書!#REF!="○",選手申込書!$C$3,"")</f>
        <v>#REF!</v>
      </c>
      <c r="C89" s="38" t="e">
        <f>IF(選手申込書!#REF!="○",選手申込書!#REF!,"")</f>
        <v>#REF!</v>
      </c>
      <c r="D89" s="38" t="e">
        <f>IF(選手申込書!#REF!="○",選手申込書!#REF!,"")</f>
        <v>#REF!</v>
      </c>
      <c r="E89" s="38" t="e">
        <f>IF(選手申込書!#REF!="○",選手申込書!#REF!,"")</f>
        <v>#REF!</v>
      </c>
      <c r="F89" s="38" t="e">
        <f>IF(選手申込書!#REF!="○",ASC(選手申込書!#REF!&amp;選手申込書!#REF!),"")</f>
        <v>#REF!</v>
      </c>
      <c r="G89" s="39" t="e">
        <f>IF(選手申込書!#REF!="○",ASC(選手申込書!#REF!),"")</f>
        <v>#REF!</v>
      </c>
      <c r="H89" s="9" t="e">
        <f>IF(選手申込書!#REF!="","",選手申込書!#REF!)</f>
        <v>#REF!</v>
      </c>
      <c r="I89" s="9" t="e">
        <f>IF(選手申込書!#REF!="","",選手申込書!#REF!)</f>
        <v>#REF!</v>
      </c>
      <c r="J89" s="9" t="e">
        <f>IF(選手申込書!#REF!="","",選手申込書!#REF!)</f>
        <v>#REF!</v>
      </c>
      <c r="U89" s="31" t="s">
        <v>125</v>
      </c>
      <c r="V89" s="32" t="s">
        <v>125</v>
      </c>
      <c r="W89" s="32" t="s">
        <v>125</v>
      </c>
      <c r="X89" s="32" t="s">
        <v>125</v>
      </c>
      <c r="Y89" s="32" t="s">
        <v>125</v>
      </c>
      <c r="Z89" s="33" t="s">
        <v>125</v>
      </c>
    </row>
    <row r="90" spans="1:26">
      <c r="A90" s="10">
        <v>87</v>
      </c>
      <c r="B90" s="37" t="e">
        <f>IF(選手申込書!#REF!="○",選手申込書!$C$3,"")</f>
        <v>#REF!</v>
      </c>
      <c r="C90" s="38" t="e">
        <f>IF(選手申込書!#REF!="○",選手申込書!#REF!,"")</f>
        <v>#REF!</v>
      </c>
      <c r="D90" s="38" t="e">
        <f>IF(選手申込書!#REF!="○",選手申込書!#REF!,"")</f>
        <v>#REF!</v>
      </c>
      <c r="E90" s="38" t="e">
        <f>IF(選手申込書!#REF!="○",選手申込書!#REF!,"")</f>
        <v>#REF!</v>
      </c>
      <c r="F90" s="38" t="e">
        <f>IF(選手申込書!#REF!="○",ASC(選手申込書!#REF!&amp;選手申込書!#REF!),"")</f>
        <v>#REF!</v>
      </c>
      <c r="G90" s="39" t="e">
        <f>IF(選手申込書!#REF!="○",ASC(選手申込書!#REF!),"")</f>
        <v>#REF!</v>
      </c>
      <c r="H90" s="9" t="e">
        <f>IF(選手申込書!#REF!="","",選手申込書!#REF!)</f>
        <v>#REF!</v>
      </c>
      <c r="I90" s="9" t="e">
        <f>IF(選手申込書!#REF!="","",選手申込書!#REF!)</f>
        <v>#REF!</v>
      </c>
      <c r="J90" s="9" t="e">
        <f>IF(選手申込書!#REF!="","",選手申込書!#REF!)</f>
        <v>#REF!</v>
      </c>
      <c r="U90" s="31" t="s">
        <v>125</v>
      </c>
      <c r="V90" s="32" t="s">
        <v>125</v>
      </c>
      <c r="W90" s="32" t="s">
        <v>125</v>
      </c>
      <c r="X90" s="32" t="s">
        <v>125</v>
      </c>
      <c r="Y90" s="32" t="s">
        <v>125</v>
      </c>
      <c r="Z90" s="33" t="s">
        <v>125</v>
      </c>
    </row>
    <row r="91" spans="1:26">
      <c r="A91" s="10">
        <v>88</v>
      </c>
      <c r="B91" s="37" t="e">
        <f>IF(選手申込書!#REF!="○",選手申込書!$C$3,"")</f>
        <v>#REF!</v>
      </c>
      <c r="C91" s="38" t="e">
        <f>IF(選手申込書!#REF!="○",選手申込書!#REF!,"")</f>
        <v>#REF!</v>
      </c>
      <c r="D91" s="38" t="e">
        <f>IF(選手申込書!#REF!="○",選手申込書!#REF!,"")</f>
        <v>#REF!</v>
      </c>
      <c r="E91" s="38" t="e">
        <f>IF(選手申込書!#REF!="○",選手申込書!#REF!,"")</f>
        <v>#REF!</v>
      </c>
      <c r="F91" s="38" t="e">
        <f>IF(選手申込書!#REF!="○",ASC(選手申込書!#REF!&amp;選手申込書!#REF!),"")</f>
        <v>#REF!</v>
      </c>
      <c r="G91" s="39" t="e">
        <f>IF(選手申込書!#REF!="○",ASC(選手申込書!#REF!),"")</f>
        <v>#REF!</v>
      </c>
      <c r="H91" s="9" t="e">
        <f>IF(選手申込書!#REF!="","",選手申込書!#REF!)</f>
        <v>#REF!</v>
      </c>
      <c r="I91" s="9" t="e">
        <f>IF(選手申込書!#REF!="","",選手申込書!#REF!)</f>
        <v>#REF!</v>
      </c>
      <c r="J91" s="9" t="e">
        <f>IF(選手申込書!#REF!="","",選手申込書!#REF!)</f>
        <v>#REF!</v>
      </c>
      <c r="U91" s="31" t="s">
        <v>125</v>
      </c>
      <c r="V91" s="32" t="s">
        <v>125</v>
      </c>
      <c r="W91" s="32" t="s">
        <v>125</v>
      </c>
      <c r="X91" s="32" t="s">
        <v>125</v>
      </c>
      <c r="Y91" s="32" t="s">
        <v>125</v>
      </c>
      <c r="Z91" s="33" t="s">
        <v>125</v>
      </c>
    </row>
    <row r="92" spans="1:26">
      <c r="A92" s="10">
        <v>89</v>
      </c>
      <c r="B92" s="37" t="e">
        <f>IF(選手申込書!#REF!="○",選手申込書!$C$3,"")</f>
        <v>#REF!</v>
      </c>
      <c r="C92" s="38" t="e">
        <f>IF(選手申込書!#REF!="○",選手申込書!#REF!,"")</f>
        <v>#REF!</v>
      </c>
      <c r="D92" s="38" t="e">
        <f>IF(選手申込書!#REF!="○",選手申込書!#REF!,"")</f>
        <v>#REF!</v>
      </c>
      <c r="E92" s="38" t="e">
        <f>IF(選手申込書!#REF!="○",選手申込書!#REF!,"")</f>
        <v>#REF!</v>
      </c>
      <c r="F92" s="38" t="e">
        <f>IF(選手申込書!#REF!="○",ASC(選手申込書!#REF!&amp;選手申込書!#REF!),"")</f>
        <v>#REF!</v>
      </c>
      <c r="G92" s="39" t="e">
        <f>IF(選手申込書!#REF!="○",ASC(選手申込書!#REF!),"")</f>
        <v>#REF!</v>
      </c>
      <c r="H92" s="9" t="e">
        <f>IF(選手申込書!#REF!="","",選手申込書!#REF!)</f>
        <v>#REF!</v>
      </c>
      <c r="I92" s="9" t="e">
        <f>IF(選手申込書!#REF!="","",選手申込書!#REF!)</f>
        <v>#REF!</v>
      </c>
      <c r="J92" s="9" t="e">
        <f>IF(選手申込書!#REF!="","",選手申込書!#REF!)</f>
        <v>#REF!</v>
      </c>
      <c r="U92" s="31" t="s">
        <v>125</v>
      </c>
      <c r="V92" s="32" t="s">
        <v>125</v>
      </c>
      <c r="W92" s="32" t="s">
        <v>125</v>
      </c>
      <c r="X92" s="32" t="s">
        <v>125</v>
      </c>
      <c r="Y92" s="32" t="s">
        <v>125</v>
      </c>
      <c r="Z92" s="33" t="s">
        <v>125</v>
      </c>
    </row>
    <row r="93" spans="1:26">
      <c r="A93" s="10">
        <v>90</v>
      </c>
      <c r="B93" s="37" t="e">
        <f>IF(選手申込書!#REF!="○",選手申込書!$C$3,"")</f>
        <v>#REF!</v>
      </c>
      <c r="C93" s="38" t="e">
        <f>IF(選手申込書!#REF!="○",選手申込書!#REF!,"")</f>
        <v>#REF!</v>
      </c>
      <c r="D93" s="38" t="e">
        <f>IF(選手申込書!#REF!="○",選手申込書!#REF!,"")</f>
        <v>#REF!</v>
      </c>
      <c r="E93" s="38" t="e">
        <f>IF(選手申込書!#REF!="○",選手申込書!#REF!,"")</f>
        <v>#REF!</v>
      </c>
      <c r="F93" s="38" t="e">
        <f>IF(選手申込書!#REF!="○",ASC(選手申込書!#REF!&amp;選手申込書!#REF!),"")</f>
        <v>#REF!</v>
      </c>
      <c r="G93" s="39" t="e">
        <f>IF(選手申込書!#REF!="○",ASC(選手申込書!#REF!),"")</f>
        <v>#REF!</v>
      </c>
      <c r="H93" s="9" t="e">
        <f>IF(選手申込書!#REF!="","",選手申込書!#REF!)</f>
        <v>#REF!</v>
      </c>
      <c r="I93" s="9" t="e">
        <f>IF(選手申込書!#REF!="","",選手申込書!#REF!)</f>
        <v>#REF!</v>
      </c>
      <c r="J93" s="9" t="e">
        <f>IF(選手申込書!#REF!="","",選手申込書!#REF!)</f>
        <v>#REF!</v>
      </c>
      <c r="U93" s="31" t="s">
        <v>125</v>
      </c>
      <c r="V93" s="32" t="s">
        <v>125</v>
      </c>
      <c r="W93" s="32" t="s">
        <v>125</v>
      </c>
      <c r="X93" s="32" t="s">
        <v>125</v>
      </c>
      <c r="Y93" s="32" t="s">
        <v>125</v>
      </c>
      <c r="Z93" s="33" t="s">
        <v>125</v>
      </c>
    </row>
    <row r="94" spans="1:26">
      <c r="A94" s="10">
        <v>91</v>
      </c>
      <c r="B94" s="37" t="e">
        <f>IF(選手申込書!#REF!="○",選手申込書!$C$3,"")</f>
        <v>#REF!</v>
      </c>
      <c r="C94" s="38" t="e">
        <f>IF(選手申込書!#REF!="○",選手申込書!#REF!,"")</f>
        <v>#REF!</v>
      </c>
      <c r="D94" s="38" t="e">
        <f>IF(選手申込書!#REF!="○",選手申込書!#REF!,"")</f>
        <v>#REF!</v>
      </c>
      <c r="E94" s="38" t="e">
        <f>IF(選手申込書!#REF!="○",選手申込書!#REF!,"")</f>
        <v>#REF!</v>
      </c>
      <c r="F94" s="38" t="e">
        <f>IF(選手申込書!#REF!="○",ASC(選手申込書!#REF!&amp;選手申込書!#REF!),"")</f>
        <v>#REF!</v>
      </c>
      <c r="G94" s="39" t="e">
        <f>IF(選手申込書!#REF!="○",ASC(選手申込書!#REF!),"")</f>
        <v>#REF!</v>
      </c>
      <c r="H94" s="9" t="e">
        <f>IF(選手申込書!#REF!="","",選手申込書!#REF!)</f>
        <v>#REF!</v>
      </c>
      <c r="I94" s="9" t="e">
        <f>IF(選手申込書!#REF!="","",選手申込書!#REF!)</f>
        <v>#REF!</v>
      </c>
      <c r="J94" s="9" t="e">
        <f>IF(選手申込書!#REF!="","",選手申込書!#REF!)</f>
        <v>#REF!</v>
      </c>
      <c r="U94" s="31" t="s">
        <v>125</v>
      </c>
      <c r="V94" s="32" t="s">
        <v>125</v>
      </c>
      <c r="W94" s="32" t="s">
        <v>125</v>
      </c>
      <c r="X94" s="32" t="s">
        <v>125</v>
      </c>
      <c r="Y94" s="32" t="s">
        <v>125</v>
      </c>
      <c r="Z94" s="33" t="s">
        <v>125</v>
      </c>
    </row>
    <row r="95" spans="1:26">
      <c r="A95" s="10">
        <v>92</v>
      </c>
      <c r="B95" s="37" t="e">
        <f>IF(選手申込書!#REF!="○",選手申込書!$C$3,"")</f>
        <v>#REF!</v>
      </c>
      <c r="C95" s="38" t="e">
        <f>IF(選手申込書!#REF!="○",選手申込書!#REF!,"")</f>
        <v>#REF!</v>
      </c>
      <c r="D95" s="38" t="e">
        <f>IF(選手申込書!#REF!="○",選手申込書!#REF!,"")</f>
        <v>#REF!</v>
      </c>
      <c r="E95" s="38" t="e">
        <f>IF(選手申込書!#REF!="○",選手申込書!#REF!,"")</f>
        <v>#REF!</v>
      </c>
      <c r="F95" s="38" t="e">
        <f>IF(選手申込書!#REF!="○",ASC(選手申込書!#REF!&amp;選手申込書!#REF!),"")</f>
        <v>#REF!</v>
      </c>
      <c r="G95" s="39" t="e">
        <f>IF(選手申込書!#REF!="○",ASC(選手申込書!#REF!),"")</f>
        <v>#REF!</v>
      </c>
      <c r="H95" s="9" t="e">
        <f>IF(選手申込書!#REF!="","",選手申込書!#REF!)</f>
        <v>#REF!</v>
      </c>
      <c r="I95" s="9" t="e">
        <f>IF(選手申込書!#REF!="","",選手申込書!#REF!)</f>
        <v>#REF!</v>
      </c>
      <c r="J95" s="9" t="e">
        <f>IF(選手申込書!#REF!="","",選手申込書!#REF!)</f>
        <v>#REF!</v>
      </c>
      <c r="U95" s="31" t="s">
        <v>125</v>
      </c>
      <c r="V95" s="32" t="s">
        <v>125</v>
      </c>
      <c r="W95" s="32" t="s">
        <v>125</v>
      </c>
      <c r="X95" s="32" t="s">
        <v>125</v>
      </c>
      <c r="Y95" s="32" t="s">
        <v>125</v>
      </c>
      <c r="Z95" s="33" t="s">
        <v>125</v>
      </c>
    </row>
    <row r="96" spans="1:26">
      <c r="A96" s="10">
        <v>93</v>
      </c>
      <c r="B96" s="37" t="e">
        <f>IF(選手申込書!#REF!="○",選手申込書!$C$3,"")</f>
        <v>#REF!</v>
      </c>
      <c r="C96" s="38" t="e">
        <f>IF(選手申込書!#REF!="○",選手申込書!#REF!,"")</f>
        <v>#REF!</v>
      </c>
      <c r="D96" s="38" t="e">
        <f>IF(選手申込書!#REF!="○",選手申込書!#REF!,"")</f>
        <v>#REF!</v>
      </c>
      <c r="E96" s="38" t="e">
        <f>IF(選手申込書!#REF!="○",選手申込書!#REF!,"")</f>
        <v>#REF!</v>
      </c>
      <c r="F96" s="38" t="e">
        <f>IF(選手申込書!#REF!="○",ASC(選手申込書!#REF!&amp;選手申込書!#REF!),"")</f>
        <v>#REF!</v>
      </c>
      <c r="G96" s="39" t="e">
        <f>IF(選手申込書!#REF!="○",ASC(選手申込書!#REF!),"")</f>
        <v>#REF!</v>
      </c>
      <c r="H96" s="9" t="e">
        <f>IF(選手申込書!#REF!="","",選手申込書!#REF!)</f>
        <v>#REF!</v>
      </c>
      <c r="I96" s="9" t="e">
        <f>IF(選手申込書!#REF!="","",選手申込書!#REF!)</f>
        <v>#REF!</v>
      </c>
      <c r="J96" s="9" t="e">
        <f>IF(選手申込書!#REF!="","",選手申込書!#REF!)</f>
        <v>#REF!</v>
      </c>
      <c r="U96" s="31" t="s">
        <v>125</v>
      </c>
      <c r="V96" s="32" t="s">
        <v>125</v>
      </c>
      <c r="W96" s="32" t="s">
        <v>125</v>
      </c>
      <c r="X96" s="32" t="s">
        <v>125</v>
      </c>
      <c r="Y96" s="32" t="s">
        <v>125</v>
      </c>
      <c r="Z96" s="33" t="s">
        <v>125</v>
      </c>
    </row>
    <row r="97" spans="1:26">
      <c r="A97" s="10">
        <v>94</v>
      </c>
      <c r="B97" s="37" t="e">
        <f>IF(選手申込書!#REF!="○",選手申込書!$C$3,"")</f>
        <v>#REF!</v>
      </c>
      <c r="C97" s="38" t="e">
        <f>IF(選手申込書!#REF!="○",選手申込書!#REF!,"")</f>
        <v>#REF!</v>
      </c>
      <c r="D97" s="38" t="e">
        <f>IF(選手申込書!#REF!="○",選手申込書!#REF!,"")</f>
        <v>#REF!</v>
      </c>
      <c r="E97" s="38" t="e">
        <f>IF(選手申込書!#REF!="○",選手申込書!#REF!,"")</f>
        <v>#REF!</v>
      </c>
      <c r="F97" s="38" t="e">
        <f>IF(選手申込書!#REF!="○",ASC(選手申込書!#REF!&amp;選手申込書!#REF!),"")</f>
        <v>#REF!</v>
      </c>
      <c r="G97" s="39" t="e">
        <f>IF(選手申込書!#REF!="○",ASC(選手申込書!#REF!),"")</f>
        <v>#REF!</v>
      </c>
      <c r="H97" s="9" t="e">
        <f>IF(選手申込書!#REF!="","",選手申込書!#REF!)</f>
        <v>#REF!</v>
      </c>
      <c r="I97" s="9" t="e">
        <f>IF(選手申込書!#REF!="","",選手申込書!#REF!)</f>
        <v>#REF!</v>
      </c>
      <c r="J97" s="9" t="e">
        <f>IF(選手申込書!#REF!="","",選手申込書!#REF!)</f>
        <v>#REF!</v>
      </c>
      <c r="U97" s="31" t="s">
        <v>125</v>
      </c>
      <c r="V97" s="32" t="s">
        <v>125</v>
      </c>
      <c r="W97" s="32" t="s">
        <v>125</v>
      </c>
      <c r="X97" s="32" t="s">
        <v>125</v>
      </c>
      <c r="Y97" s="32" t="s">
        <v>125</v>
      </c>
      <c r="Z97" s="33" t="s">
        <v>125</v>
      </c>
    </row>
    <row r="98" spans="1:26">
      <c r="A98" s="10">
        <v>95</v>
      </c>
      <c r="B98" s="37" t="e">
        <f>IF(選手申込書!#REF!="○",選手申込書!$C$3,"")</f>
        <v>#REF!</v>
      </c>
      <c r="C98" s="38" t="e">
        <f>IF(選手申込書!#REF!="○",選手申込書!#REF!,"")</f>
        <v>#REF!</v>
      </c>
      <c r="D98" s="38" t="e">
        <f>IF(選手申込書!#REF!="○",選手申込書!#REF!,"")</f>
        <v>#REF!</v>
      </c>
      <c r="E98" s="38" t="e">
        <f>IF(選手申込書!#REF!="○",選手申込書!#REF!,"")</f>
        <v>#REF!</v>
      </c>
      <c r="F98" s="38" t="e">
        <f>IF(選手申込書!#REF!="○",ASC(選手申込書!#REF!&amp;選手申込書!#REF!),"")</f>
        <v>#REF!</v>
      </c>
      <c r="G98" s="39" t="e">
        <f>IF(選手申込書!#REF!="○",ASC(選手申込書!#REF!),"")</f>
        <v>#REF!</v>
      </c>
      <c r="H98" s="9" t="e">
        <f>IF(選手申込書!#REF!="","",選手申込書!#REF!)</f>
        <v>#REF!</v>
      </c>
      <c r="I98" s="9" t="e">
        <f>IF(選手申込書!#REF!="","",選手申込書!#REF!)</f>
        <v>#REF!</v>
      </c>
      <c r="J98" s="9" t="e">
        <f>IF(選手申込書!#REF!="","",選手申込書!#REF!)</f>
        <v>#REF!</v>
      </c>
      <c r="U98" s="31" t="s">
        <v>125</v>
      </c>
      <c r="V98" s="32" t="s">
        <v>125</v>
      </c>
      <c r="W98" s="32" t="s">
        <v>125</v>
      </c>
      <c r="X98" s="32" t="s">
        <v>125</v>
      </c>
      <c r="Y98" s="32" t="s">
        <v>125</v>
      </c>
      <c r="Z98" s="33" t="s">
        <v>125</v>
      </c>
    </row>
    <row r="99" spans="1:26">
      <c r="A99" s="10">
        <v>96</v>
      </c>
      <c r="B99" s="37" t="e">
        <f>IF(選手申込書!#REF!="○",選手申込書!$C$3,"")</f>
        <v>#REF!</v>
      </c>
      <c r="C99" s="38" t="e">
        <f>IF(選手申込書!#REF!="○",選手申込書!#REF!,"")</f>
        <v>#REF!</v>
      </c>
      <c r="D99" s="38" t="e">
        <f>IF(選手申込書!#REF!="○",選手申込書!#REF!,"")</f>
        <v>#REF!</v>
      </c>
      <c r="E99" s="38" t="e">
        <f>IF(選手申込書!#REF!="○",選手申込書!#REF!,"")</f>
        <v>#REF!</v>
      </c>
      <c r="F99" s="38" t="e">
        <f>IF(選手申込書!#REF!="○",ASC(選手申込書!#REF!&amp;選手申込書!#REF!),"")</f>
        <v>#REF!</v>
      </c>
      <c r="G99" s="39" t="e">
        <f>IF(選手申込書!#REF!="○",ASC(選手申込書!#REF!),"")</f>
        <v>#REF!</v>
      </c>
      <c r="H99" s="9" t="e">
        <f>IF(選手申込書!#REF!="","",選手申込書!#REF!)</f>
        <v>#REF!</v>
      </c>
      <c r="I99" s="9" t="e">
        <f>IF(選手申込書!#REF!="","",選手申込書!#REF!)</f>
        <v>#REF!</v>
      </c>
      <c r="J99" s="9" t="e">
        <f>IF(選手申込書!#REF!="","",選手申込書!#REF!)</f>
        <v>#REF!</v>
      </c>
      <c r="U99" s="31" t="s">
        <v>125</v>
      </c>
      <c r="V99" s="32" t="s">
        <v>125</v>
      </c>
      <c r="W99" s="32" t="s">
        <v>125</v>
      </c>
      <c r="X99" s="32" t="s">
        <v>125</v>
      </c>
      <c r="Y99" s="32" t="s">
        <v>125</v>
      </c>
      <c r="Z99" s="33" t="s">
        <v>125</v>
      </c>
    </row>
    <row r="100" spans="1:26">
      <c r="A100" s="10">
        <v>97</v>
      </c>
      <c r="B100" s="37" t="e">
        <f>IF(選手申込書!#REF!="○",選手申込書!$C$3,"")</f>
        <v>#REF!</v>
      </c>
      <c r="C100" s="38" t="e">
        <f>IF(選手申込書!#REF!="○",選手申込書!#REF!,"")</f>
        <v>#REF!</v>
      </c>
      <c r="D100" s="38" t="e">
        <f>IF(選手申込書!#REF!="○",選手申込書!#REF!,"")</f>
        <v>#REF!</v>
      </c>
      <c r="E100" s="38" t="e">
        <f>IF(選手申込書!#REF!="○",選手申込書!#REF!,"")</f>
        <v>#REF!</v>
      </c>
      <c r="F100" s="38" t="e">
        <f>IF(選手申込書!#REF!="○",ASC(選手申込書!#REF!&amp;選手申込書!#REF!),"")</f>
        <v>#REF!</v>
      </c>
      <c r="G100" s="39" t="e">
        <f>IF(選手申込書!#REF!="○",ASC(選手申込書!#REF!),"")</f>
        <v>#REF!</v>
      </c>
      <c r="H100" s="9" t="e">
        <f>IF(選手申込書!#REF!="","",選手申込書!#REF!)</f>
        <v>#REF!</v>
      </c>
      <c r="I100" s="9" t="e">
        <f>IF(選手申込書!#REF!="","",選手申込書!#REF!)</f>
        <v>#REF!</v>
      </c>
      <c r="J100" s="9" t="e">
        <f>IF(選手申込書!#REF!="","",選手申込書!#REF!)</f>
        <v>#REF!</v>
      </c>
      <c r="U100" s="31" t="s">
        <v>125</v>
      </c>
      <c r="V100" s="32" t="s">
        <v>125</v>
      </c>
      <c r="W100" s="32" t="s">
        <v>125</v>
      </c>
      <c r="X100" s="32" t="s">
        <v>125</v>
      </c>
      <c r="Y100" s="32" t="s">
        <v>125</v>
      </c>
      <c r="Z100" s="33" t="s">
        <v>125</v>
      </c>
    </row>
    <row r="101" spans="1:26">
      <c r="A101" s="10">
        <v>98</v>
      </c>
      <c r="B101" s="37" t="e">
        <f>IF(選手申込書!#REF!="○",選手申込書!$C$3,"")</f>
        <v>#REF!</v>
      </c>
      <c r="C101" s="38" t="e">
        <f>IF(選手申込書!#REF!="○",選手申込書!#REF!,"")</f>
        <v>#REF!</v>
      </c>
      <c r="D101" s="38" t="e">
        <f>IF(選手申込書!#REF!="○",選手申込書!#REF!,"")</f>
        <v>#REF!</v>
      </c>
      <c r="E101" s="38" t="e">
        <f>IF(選手申込書!#REF!="○",選手申込書!#REF!,"")</f>
        <v>#REF!</v>
      </c>
      <c r="F101" s="38" t="e">
        <f>IF(選手申込書!#REF!="○",ASC(選手申込書!#REF!&amp;選手申込書!#REF!),"")</f>
        <v>#REF!</v>
      </c>
      <c r="G101" s="39" t="e">
        <f>IF(選手申込書!#REF!="○",ASC(選手申込書!#REF!),"")</f>
        <v>#REF!</v>
      </c>
      <c r="H101" s="9" t="e">
        <f>IF(選手申込書!#REF!="","",選手申込書!#REF!)</f>
        <v>#REF!</v>
      </c>
      <c r="I101" s="9" t="e">
        <f>IF(選手申込書!#REF!="","",選手申込書!#REF!)</f>
        <v>#REF!</v>
      </c>
      <c r="J101" s="9" t="e">
        <f>IF(選手申込書!#REF!="","",選手申込書!#REF!)</f>
        <v>#REF!</v>
      </c>
      <c r="U101" s="31" t="s">
        <v>125</v>
      </c>
      <c r="V101" s="32" t="s">
        <v>125</v>
      </c>
      <c r="W101" s="32" t="s">
        <v>125</v>
      </c>
      <c r="X101" s="32" t="s">
        <v>125</v>
      </c>
      <c r="Y101" s="32" t="s">
        <v>125</v>
      </c>
      <c r="Z101" s="33" t="s">
        <v>125</v>
      </c>
    </row>
    <row r="102" spans="1:26">
      <c r="A102" s="10">
        <v>99</v>
      </c>
      <c r="B102" s="37" t="e">
        <f>IF(選手申込書!#REF!="○",選手申込書!$C$3,"")</f>
        <v>#REF!</v>
      </c>
      <c r="C102" s="38" t="e">
        <f>IF(選手申込書!#REF!="○",選手申込書!#REF!,"")</f>
        <v>#REF!</v>
      </c>
      <c r="D102" s="38" t="e">
        <f>IF(選手申込書!#REF!="○",選手申込書!#REF!,"")</f>
        <v>#REF!</v>
      </c>
      <c r="E102" s="38" t="e">
        <f>IF(選手申込書!#REF!="○",選手申込書!#REF!,"")</f>
        <v>#REF!</v>
      </c>
      <c r="F102" s="38" t="e">
        <f>IF(選手申込書!#REF!="○",ASC(選手申込書!#REF!&amp;選手申込書!#REF!),"")</f>
        <v>#REF!</v>
      </c>
      <c r="G102" s="39" t="e">
        <f>IF(選手申込書!#REF!="○",ASC(選手申込書!#REF!),"")</f>
        <v>#REF!</v>
      </c>
      <c r="H102" s="9" t="e">
        <f>IF(選手申込書!#REF!="","",選手申込書!#REF!)</f>
        <v>#REF!</v>
      </c>
      <c r="I102" s="9" t="e">
        <f>IF(選手申込書!#REF!="","",選手申込書!#REF!)</f>
        <v>#REF!</v>
      </c>
      <c r="J102" s="9" t="e">
        <f>IF(選手申込書!#REF!="","",選手申込書!#REF!)</f>
        <v>#REF!</v>
      </c>
      <c r="U102" s="31" t="s">
        <v>125</v>
      </c>
      <c r="V102" s="32" t="s">
        <v>125</v>
      </c>
      <c r="W102" s="32" t="s">
        <v>125</v>
      </c>
      <c r="X102" s="32" t="s">
        <v>125</v>
      </c>
      <c r="Y102" s="32" t="s">
        <v>125</v>
      </c>
      <c r="Z102" s="33" t="s">
        <v>125</v>
      </c>
    </row>
    <row r="103" spans="1:26" ht="14.5" thickBot="1">
      <c r="A103" s="10">
        <v>100</v>
      </c>
      <c r="B103" s="37" t="e">
        <f>IF(選手申込書!#REF!="○",選手申込書!$C$3,"")</f>
        <v>#REF!</v>
      </c>
      <c r="C103" s="38" t="e">
        <f>IF(選手申込書!#REF!="○",選手申込書!#REF!,"")</f>
        <v>#REF!</v>
      </c>
      <c r="D103" s="38" t="e">
        <f>IF(選手申込書!#REF!="○",選手申込書!#REF!,"")</f>
        <v>#REF!</v>
      </c>
      <c r="E103" s="38" t="e">
        <f>IF(選手申込書!#REF!="○",選手申込書!#REF!,"")</f>
        <v>#REF!</v>
      </c>
      <c r="F103" s="38" t="e">
        <f>IF(選手申込書!#REF!="○",ASC(選手申込書!#REF!&amp;選手申込書!#REF!),"")</f>
        <v>#REF!</v>
      </c>
      <c r="G103" s="39" t="e">
        <f>IF(選手申込書!#REF!="○",ASC(選手申込書!#REF!),"")</f>
        <v>#REF!</v>
      </c>
      <c r="H103" s="9" t="e">
        <f>IF(選手申込書!#REF!="","",選手申込書!#REF!)</f>
        <v>#REF!</v>
      </c>
      <c r="I103" s="9" t="e">
        <f>IF(選手申込書!#REF!="","",選手申込書!#REF!)</f>
        <v>#REF!</v>
      </c>
      <c r="J103" s="9" t="e">
        <f>IF(選手申込書!#REF!="","",選手申込書!#REF!)</f>
        <v>#REF!</v>
      </c>
      <c r="U103" s="34" t="s">
        <v>125</v>
      </c>
      <c r="V103" s="35" t="s">
        <v>125</v>
      </c>
      <c r="W103" s="35" t="s">
        <v>125</v>
      </c>
      <c r="X103" s="35" t="s">
        <v>125</v>
      </c>
      <c r="Y103" s="35" t="s">
        <v>125</v>
      </c>
      <c r="Z103" s="36" t="s">
        <v>125</v>
      </c>
    </row>
    <row r="104" spans="1:26">
      <c r="A104" s="10">
        <v>101</v>
      </c>
      <c r="B104" s="37" t="e">
        <f>IF(選手申込書!#REF!="○",選手申込書!$C$3,"")</f>
        <v>#REF!</v>
      </c>
      <c r="C104" s="38" t="e">
        <f>IF(選手申込書!#REF!="○",選手申込書!#REF!,"")</f>
        <v>#REF!</v>
      </c>
      <c r="D104" s="38" t="e">
        <f>IF(選手申込書!#REF!="○",選手申込書!#REF!,"")</f>
        <v>#REF!</v>
      </c>
      <c r="E104" s="38" t="e">
        <f>IF(選手申込書!#REF!="○",選手申込書!#REF!,"")</f>
        <v>#REF!</v>
      </c>
      <c r="F104" s="38" t="e">
        <f>IF(選手申込書!#REF!="○",ASC(選手申込書!#REF!&amp;選手申込書!#REF!),"")</f>
        <v>#REF!</v>
      </c>
      <c r="G104" s="39" t="e">
        <f>IF(選手申込書!#REF!="○",ASC(選手申込書!#REF!),"")</f>
        <v>#REF!</v>
      </c>
      <c r="H104" s="9" t="e">
        <f>IF(選手申込書!#REF!="","",選手申込書!#REF!)</f>
        <v>#REF!</v>
      </c>
      <c r="I104" s="9" t="e">
        <f>IF(選手申込書!#REF!="","",選手申込書!#REF!)</f>
        <v>#REF!</v>
      </c>
      <c r="J104" s="9" t="e">
        <f>IF(選手申込書!#REF!="","",選手申込書!#REF!)</f>
        <v>#REF!</v>
      </c>
      <c r="U104" s="1" t="s">
        <v>125</v>
      </c>
      <c r="V104" s="1" t="s">
        <v>125</v>
      </c>
      <c r="W104" s="1" t="s">
        <v>125</v>
      </c>
      <c r="X104" s="1" t="s">
        <v>125</v>
      </c>
      <c r="Y104" s="1" t="s">
        <v>125</v>
      </c>
      <c r="Z104" s="1" t="s">
        <v>125</v>
      </c>
    </row>
    <row r="105" spans="1:26">
      <c r="A105" s="10">
        <v>102</v>
      </c>
      <c r="B105" s="37" t="e">
        <f>IF(選手申込書!#REF!="○",選手申込書!$C$3,"")</f>
        <v>#REF!</v>
      </c>
      <c r="C105" s="38" t="e">
        <f>IF(選手申込書!#REF!="○",選手申込書!#REF!,"")</f>
        <v>#REF!</v>
      </c>
      <c r="D105" s="38" t="e">
        <f>IF(選手申込書!#REF!="○",選手申込書!#REF!,"")</f>
        <v>#REF!</v>
      </c>
      <c r="E105" s="38" t="e">
        <f>IF(選手申込書!#REF!="○",選手申込書!#REF!,"")</f>
        <v>#REF!</v>
      </c>
      <c r="F105" s="38" t="e">
        <f>IF(選手申込書!#REF!="○",ASC(選手申込書!#REF!&amp;選手申込書!#REF!),"")</f>
        <v>#REF!</v>
      </c>
      <c r="G105" s="39" t="e">
        <f>IF(選手申込書!#REF!="○",ASC(選手申込書!#REF!),"")</f>
        <v>#REF!</v>
      </c>
      <c r="H105" s="9" t="e">
        <f>IF(選手申込書!#REF!="","",選手申込書!#REF!)</f>
        <v>#REF!</v>
      </c>
      <c r="I105" s="9" t="e">
        <f>IF(選手申込書!#REF!="","",選手申込書!#REF!)</f>
        <v>#REF!</v>
      </c>
      <c r="J105" s="9" t="e">
        <f>IF(選手申込書!#REF!="","",選手申込書!#REF!)</f>
        <v>#REF!</v>
      </c>
    </row>
    <row r="106" spans="1:26">
      <c r="A106" s="10">
        <v>103</v>
      </c>
      <c r="B106" s="37" t="e">
        <f>IF(選手申込書!#REF!="○",選手申込書!$C$3,"")</f>
        <v>#REF!</v>
      </c>
      <c r="C106" s="38" t="str">
        <f>IF(選手申込書!$J59="○",選手申込書!#REF!,"")</f>
        <v/>
      </c>
      <c r="D106" s="38" t="str">
        <f>IF(選手申込書!$J59="○",選手申込書!C59,"")</f>
        <v/>
      </c>
      <c r="E106" s="38" t="str">
        <f>IF(選手申込書!$J59="○",選手申込書!D59,"")</f>
        <v/>
      </c>
      <c r="F106" s="38" t="str">
        <f>IF(選手申込書!$J59="○",ASC(選手申込書!E59&amp;選手申込書!H59),"")</f>
        <v/>
      </c>
      <c r="G106" s="39" t="str">
        <f>IF(選手申込書!J59="○",ASC(選手申込書!I59),"")</f>
        <v/>
      </c>
      <c r="H106" s="9" t="e">
        <f>IF(選手申込書!#REF!="","",選手申込書!#REF!)</f>
        <v>#REF!</v>
      </c>
      <c r="I106" s="9" t="str">
        <f>IF(選手申込書!J59="","",選手申込書!J59)</f>
        <v/>
      </c>
      <c r="J106" s="9" t="str">
        <f>IF(選手申込書!K59="","",選手申込書!K59)</f>
        <v/>
      </c>
    </row>
    <row r="107" spans="1:26">
      <c r="A107" s="10">
        <v>104</v>
      </c>
      <c r="B107" s="37" t="e">
        <f>IF(選手申込書!#REF!="○",選手申込書!$C$3,"")</f>
        <v>#REF!</v>
      </c>
      <c r="C107" s="38" t="e">
        <f>IF(選手申込書!#REF!="○",選手申込書!B60,"")</f>
        <v>#REF!</v>
      </c>
      <c r="D107" s="38" t="e">
        <f>IF(選手申込書!#REF!="○",選手申込書!C60,"")</f>
        <v>#REF!</v>
      </c>
      <c r="E107" s="38" t="e">
        <f>IF(選手申込書!#REF!="○",選手申込書!D60,"")</f>
        <v>#REF!</v>
      </c>
      <c r="F107" s="38" t="e">
        <f>IF(選手申込書!#REF!="○",ASC(選手申込書!E60&amp;選手申込書!H60),"")</f>
        <v>#REF!</v>
      </c>
      <c r="G107" s="39" t="e">
        <f>IF(選手申込書!#REF!="○",ASC(選手申込書!#REF!),"")</f>
        <v>#REF!</v>
      </c>
      <c r="H107" s="9" t="e">
        <f>IF(選手申込書!#REF!="","",選手申込書!#REF!)</f>
        <v>#REF!</v>
      </c>
      <c r="I107" s="9" t="e">
        <f>IF(選手申込書!#REF!="","",選手申込書!#REF!)</f>
        <v>#REF!</v>
      </c>
      <c r="J107" s="9" t="e">
        <f>IF(選手申込書!#REF!="","",選手申込書!#REF!)</f>
        <v>#REF!</v>
      </c>
    </row>
    <row r="108" spans="1:26">
      <c r="B108" s="30" t="str">
        <f>IF(選手申込書!J61="○",選手申込書!#REF!,"")</f>
        <v/>
      </c>
      <c r="C108" s="8" t="str">
        <f>IF(選手申込書!$J61="○",選手申込書!B61,"")</f>
        <v/>
      </c>
      <c r="D108" s="8" t="str">
        <f>IF(選手申込書!$J61="○",選手申込書!C61,"")</f>
        <v/>
      </c>
      <c r="E108" s="8" t="str">
        <f>IF(選手申込書!$J61="○",選手申込書!D61,"")</f>
        <v/>
      </c>
      <c r="F108" s="8" t="str">
        <f>IF(選手申込書!$J61="○",ASC(選手申込書!E61&amp;選手申込書!H61),"")</f>
        <v/>
      </c>
      <c r="G108" s="9" t="str">
        <f>IF(選手申込書!J61="○",ASC(選手申込書!I61),"")</f>
        <v/>
      </c>
    </row>
    <row r="109" spans="1:26">
      <c r="B109" s="30" t="str">
        <f>IF(選手申込書!J62="○",選手申込書!#REF!,"")</f>
        <v/>
      </c>
      <c r="C109" s="8" t="str">
        <f>IF(選手申込書!$J62="○",選手申込書!B62,"")</f>
        <v/>
      </c>
      <c r="D109" s="8" t="str">
        <f>IF(選手申込書!$J62="○",選手申込書!C62,"")</f>
        <v/>
      </c>
      <c r="E109" s="8" t="str">
        <f>IF(選手申込書!$J62="○",選手申込書!D62,"")</f>
        <v/>
      </c>
      <c r="F109" s="8" t="str">
        <f>IF(選手申込書!$J62="○",ASC(選手申込書!E62&amp;選手申込書!H62),"")</f>
        <v/>
      </c>
      <c r="G109" s="9" t="str">
        <f>IF(選手申込書!J62="○",ASC(選手申込書!I62),"")</f>
        <v/>
      </c>
    </row>
    <row r="110" spans="1:26">
      <c r="B110" s="30" t="str">
        <f>IF(選手申込書!J63="○",選手申込書!#REF!,"")</f>
        <v/>
      </c>
      <c r="C110" s="8" t="str">
        <f>IF(選手申込書!$J63="○",選手申込書!B63,"")</f>
        <v/>
      </c>
      <c r="D110" s="8" t="str">
        <f>IF(選手申込書!$J63="○",選手申込書!C63,"")</f>
        <v/>
      </c>
      <c r="E110" s="8" t="str">
        <f>IF(選手申込書!$J63="○",選手申込書!D63,"")</f>
        <v/>
      </c>
      <c r="F110" s="8" t="str">
        <f>IF(選手申込書!$J63="○",ASC(選手申込書!E63&amp;選手申込書!H63),"")</f>
        <v/>
      </c>
      <c r="G110" s="9" t="str">
        <f>IF(選手申込書!J63="○",ASC(選手申込書!I63),"")</f>
        <v/>
      </c>
    </row>
    <row r="111" spans="1:26">
      <c r="B111" s="30" t="str">
        <f>IF(選手申込書!J64="○",選手申込書!#REF!,"")</f>
        <v/>
      </c>
      <c r="C111" s="8" t="str">
        <f>IF(選手申込書!$J64="○",選手申込書!B64,"")</f>
        <v/>
      </c>
      <c r="D111" s="8" t="str">
        <f>IF(選手申込書!$J64="○",選手申込書!C64,"")</f>
        <v/>
      </c>
      <c r="E111" s="8" t="str">
        <f>IF(選手申込書!$J64="○",選手申込書!D64,"")</f>
        <v/>
      </c>
      <c r="F111" s="8" t="str">
        <f>IF(選手申込書!$J64="○",ASC(選手申込書!E64&amp;選手申込書!H64),"")</f>
        <v/>
      </c>
      <c r="G111" s="9" t="str">
        <f>IF(選手申込書!J64="○",ASC(選手申込書!I64),"")</f>
        <v/>
      </c>
    </row>
    <row r="112" spans="1:26">
      <c r="B112" s="30" t="str">
        <f>IF(選手申込書!J65="○",選手申込書!#REF!,"")</f>
        <v/>
      </c>
      <c r="C112" s="8" t="str">
        <f>IF(選手申込書!$J65="○",選手申込書!B65,"")</f>
        <v/>
      </c>
      <c r="D112" s="8" t="str">
        <f>IF(選手申込書!$J65="○",選手申込書!C65,"")</f>
        <v/>
      </c>
      <c r="E112" s="8" t="str">
        <f>IF(選手申込書!$J65="○",選手申込書!D65,"")</f>
        <v/>
      </c>
      <c r="F112" s="8" t="str">
        <f>IF(選手申込書!$J65="○",ASC(選手申込書!E65&amp;選手申込書!H65),"")</f>
        <v/>
      </c>
      <c r="G112" s="9" t="str">
        <f>IF(選手申込書!J65="○",ASC(選手申込書!I65),"")</f>
        <v/>
      </c>
    </row>
    <row r="113" spans="3:7">
      <c r="C113" s="8" t="str">
        <f>IF(選手申込書!$J66="○",選手申込書!B66,"")</f>
        <v/>
      </c>
      <c r="D113" s="8" t="str">
        <f>IF(選手申込書!$J66="○",選手申込書!C66,"")</f>
        <v/>
      </c>
      <c r="E113" s="8" t="str">
        <f>IF(選手申込書!$J66="○",選手申込書!D66,"")</f>
        <v/>
      </c>
      <c r="F113" s="8" t="str">
        <f>IF(選手申込書!$J66="○",ASC(選手申込書!E66&amp;選手申込書!H66),"")</f>
        <v/>
      </c>
      <c r="G113" s="9" t="str">
        <f>IF(選手申込書!J66="○",ASC(選手申込書!I66),"")</f>
        <v/>
      </c>
    </row>
    <row r="114" spans="3:7">
      <c r="C114" s="8" t="str">
        <f>IF(選手申込書!$J67="○",選手申込書!B67,"")</f>
        <v/>
      </c>
      <c r="D114" s="8" t="str">
        <f>IF(選手申込書!$J67="○",選手申込書!C67,"")</f>
        <v/>
      </c>
      <c r="E114" s="8" t="str">
        <f>IF(選手申込書!$J67="○",選手申込書!D67,"")</f>
        <v/>
      </c>
      <c r="F114" s="8" t="str">
        <f>IF(選手申込書!$J67="○",ASC(選手申込書!E67&amp;選手申込書!H67),"")</f>
        <v/>
      </c>
      <c r="G114" s="9" t="str">
        <f>IF(選手申込書!J67="○",ASC(選手申込書!I67),"")</f>
        <v/>
      </c>
    </row>
    <row r="115" spans="3:7">
      <c r="D115" s="8" t="str">
        <f>IF(選手申込書!$J68="○",選手申込書!C68,"")</f>
        <v/>
      </c>
      <c r="E115" s="8" t="str">
        <f>IF(選手申込書!$J68="○",選手申込書!D68,"")</f>
        <v/>
      </c>
      <c r="F115" s="8" t="str">
        <f>IF(選手申込書!$J68="○",ASC(選手申込書!E68&amp;選手申込書!H68),"")</f>
        <v/>
      </c>
      <c r="G115" s="9" t="str">
        <f>IF(選手申込書!J68="○",ASC(選手申込書!I68),"")</f>
        <v/>
      </c>
    </row>
    <row r="116" spans="3:7">
      <c r="D116" s="8" t="str">
        <f>IF(選手申込書!$J69="○",選手申込書!C69,"")</f>
        <v/>
      </c>
      <c r="E116" s="8" t="str">
        <f>IF(選手申込書!$J69="○",選手申込書!D69,"")</f>
        <v/>
      </c>
      <c r="F116" s="8" t="str">
        <f>IF(選手申込書!$J69="○",ASC(選手申込書!E69&amp;選手申込書!H69),"")</f>
        <v/>
      </c>
      <c r="G116" s="9" t="str">
        <f>IF(選手申込書!J69="○",ASC(選手申込書!I69),"")</f>
        <v/>
      </c>
    </row>
    <row r="117" spans="3:7">
      <c r="F117" s="8" t="str">
        <f>IF(選手申込書!$J70="○",ASC(選手申込書!E70&amp;選手申込書!H70),"")</f>
        <v/>
      </c>
    </row>
    <row r="118" spans="3:7">
      <c r="F118" s="8" t="str">
        <f>IF(選手申込書!$J71="○",ASC(選手申込書!E71&amp;選手申込書!H71),"")</f>
        <v/>
      </c>
    </row>
    <row r="119" spans="3:7">
      <c r="F119" s="8" t="str">
        <f>IF(選手申込書!$J72="○",ASC(選手申込書!E72&amp;選手申込書!H72),"")</f>
        <v/>
      </c>
    </row>
    <row r="120" spans="3:7">
      <c r="F120" s="8" t="str">
        <f>IF(選手申込書!$J73="○",ASC(選手申込書!E73&amp;選手申込書!H73),"")</f>
        <v/>
      </c>
    </row>
    <row r="121" spans="3:7">
      <c r="F121" s="8" t="str">
        <f>IF(選手申込書!$J74="○",ASC(選手申込書!E74&amp;選手申込書!H74),"")</f>
        <v/>
      </c>
    </row>
    <row r="122" spans="3:7">
      <c r="F122" s="8" t="str">
        <f>IF(選手申込書!$J75="○",ASC(選手申込書!E75&amp;選手申込書!H75),"")</f>
        <v/>
      </c>
    </row>
  </sheetData>
  <sheetProtection sheet="1" objects="1" scenarios="1"/>
  <sortState xmlns:xlrd2="http://schemas.microsoft.com/office/spreadsheetml/2017/richdata2" ref="U5:Z104">
    <sortCondition descending="1" ref="Y5:Y104"/>
    <sortCondition descending="1" ref="X5:X104"/>
  </sortState>
  <mergeCells count="24">
    <mergeCell ref="X3:X4"/>
    <mergeCell ref="Y3:Y4"/>
    <mergeCell ref="Z3:Z4"/>
    <mergeCell ref="L19:L21"/>
    <mergeCell ref="L22:M22"/>
    <mergeCell ref="U3:U4"/>
    <mergeCell ref="V3:V4"/>
    <mergeCell ref="W3:W4"/>
    <mergeCell ref="L25:M25"/>
    <mergeCell ref="N25:R25"/>
    <mergeCell ref="Q7:R7"/>
    <mergeCell ref="H2:J2"/>
    <mergeCell ref="A2:A3"/>
    <mergeCell ref="C2:C3"/>
    <mergeCell ref="D2:D3"/>
    <mergeCell ref="E2:E3"/>
    <mergeCell ref="F2:F3"/>
    <mergeCell ref="G2:G3"/>
    <mergeCell ref="B2:B3"/>
    <mergeCell ref="L23:M23"/>
    <mergeCell ref="L9:M9"/>
    <mergeCell ref="L8:M8"/>
    <mergeCell ref="L10:L15"/>
    <mergeCell ref="L16:L18"/>
  </mergeCells>
  <phoneticPr fontId="1"/>
  <dataValidations count="1">
    <dataValidation imeMode="off" allowBlank="1" showInputMessage="1" showErrorMessage="1" sqref="AG8:AL24" xr:uid="{00000000-0002-0000-0300-000000000000}"/>
  </dataValidations>
  <printOptions horizontalCentered="1" verticalCentered="1"/>
  <pageMargins left="0.78740157480314965" right="0.78740157480314965" top="0.19685039370078741" bottom="0.19685039370078741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基本並べ替え">
                <anchor moveWithCells="1" sizeWithCells="1">
                  <from>
                    <xdr:col>11</xdr:col>
                    <xdr:colOff>12700</xdr:colOff>
                    <xdr:row>3</xdr:row>
                    <xdr:rowOff>95250</xdr:rowOff>
                  </from>
                  <to>
                    <xdr:col>13</xdr:col>
                    <xdr:colOff>304800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topLeftCell="J1" zoomScaleNormal="100" zoomScaleSheetLayoutView="100" workbookViewId="0">
      <selection activeCell="T14" sqref="T14"/>
    </sheetView>
  </sheetViews>
  <sheetFormatPr defaultColWidth="9" defaultRowHeight="24" customHeight="1"/>
  <cols>
    <col min="1" max="2" width="14.7265625" style="74" hidden="1" customWidth="1"/>
    <col min="3" max="9" width="17.90625" style="71" hidden="1" customWidth="1"/>
    <col min="10" max="16384" width="9" style="74"/>
  </cols>
  <sheetData>
    <row r="1" spans="1:11" ht="24" customHeight="1">
      <c r="A1" s="178" t="s">
        <v>232</v>
      </c>
      <c r="B1" s="178"/>
      <c r="C1" s="178" t="s">
        <v>131</v>
      </c>
      <c r="D1" s="178" t="s">
        <v>132</v>
      </c>
      <c r="E1" s="178" t="s">
        <v>133</v>
      </c>
      <c r="F1" s="178" t="s">
        <v>134</v>
      </c>
      <c r="G1" s="178" t="s">
        <v>135</v>
      </c>
      <c r="H1" s="179" t="s">
        <v>136</v>
      </c>
      <c r="I1" s="179"/>
    </row>
    <row r="2" spans="1:11" ht="24" customHeight="1">
      <c r="A2" s="80" t="s">
        <v>233</v>
      </c>
      <c r="B2" s="80" t="s">
        <v>234</v>
      </c>
      <c r="C2" s="179"/>
      <c r="D2" s="179"/>
      <c r="E2" s="179"/>
      <c r="F2" s="179"/>
      <c r="G2" s="179"/>
      <c r="H2" s="80" t="s">
        <v>51</v>
      </c>
      <c r="I2" s="80" t="s">
        <v>6</v>
      </c>
    </row>
    <row r="3" spans="1:11" ht="14">
      <c r="A3" s="81" t="s">
        <v>170</v>
      </c>
      <c r="B3" s="81" t="s">
        <v>171</v>
      </c>
      <c r="C3" s="79" t="s">
        <v>137</v>
      </c>
      <c r="D3" s="78" t="s">
        <v>139</v>
      </c>
      <c r="E3" s="79" t="s">
        <v>139</v>
      </c>
      <c r="F3" s="78">
        <v>1</v>
      </c>
      <c r="G3" s="78" t="s">
        <v>164</v>
      </c>
      <c r="H3" s="79" t="s">
        <v>169</v>
      </c>
      <c r="I3" s="78" t="s">
        <v>169</v>
      </c>
    </row>
    <row r="4" spans="1:11" ht="14">
      <c r="A4" s="81" t="s">
        <v>172</v>
      </c>
      <c r="B4" s="81" t="s">
        <v>173</v>
      </c>
      <c r="C4" s="76" t="s">
        <v>138</v>
      </c>
      <c r="D4" s="75" t="s">
        <v>140</v>
      </c>
      <c r="E4" s="76" t="s">
        <v>148</v>
      </c>
      <c r="F4" s="75" t="s">
        <v>153</v>
      </c>
      <c r="G4" s="75" t="s">
        <v>165</v>
      </c>
    </row>
    <row r="5" spans="1:11" ht="14">
      <c r="A5" s="81" t="s">
        <v>174</v>
      </c>
      <c r="B5" s="81" t="s">
        <v>175</v>
      </c>
      <c r="D5" s="75" t="s">
        <v>141</v>
      </c>
      <c r="E5" s="76" t="s">
        <v>149</v>
      </c>
      <c r="F5" s="75">
        <v>2</v>
      </c>
      <c r="G5" s="75" t="s">
        <v>166</v>
      </c>
    </row>
    <row r="6" spans="1:11" ht="14">
      <c r="A6" s="81" t="s">
        <v>176</v>
      </c>
      <c r="B6" s="81" t="s">
        <v>177</v>
      </c>
      <c r="D6" s="75" t="s">
        <v>142</v>
      </c>
      <c r="E6" s="76" t="s">
        <v>150</v>
      </c>
      <c r="F6" s="75" t="s">
        <v>154</v>
      </c>
      <c r="G6" s="75" t="s">
        <v>167</v>
      </c>
      <c r="J6" s="77"/>
      <c r="K6" s="77"/>
    </row>
    <row r="7" spans="1:11" ht="14">
      <c r="A7" s="81" t="s">
        <v>178</v>
      </c>
      <c r="B7" s="81" t="s">
        <v>179</v>
      </c>
      <c r="D7" s="75" t="s">
        <v>143</v>
      </c>
      <c r="E7" s="76" t="s">
        <v>151</v>
      </c>
      <c r="F7" s="75">
        <v>3</v>
      </c>
      <c r="G7" s="75" t="s">
        <v>168</v>
      </c>
      <c r="J7" s="77"/>
      <c r="K7" s="77"/>
    </row>
    <row r="8" spans="1:11" ht="14">
      <c r="A8" s="81" t="s">
        <v>180</v>
      </c>
      <c r="B8" s="81" t="s">
        <v>181</v>
      </c>
      <c r="D8" s="75" t="s">
        <v>144</v>
      </c>
      <c r="E8" s="76" t="s">
        <v>152</v>
      </c>
      <c r="F8" s="75" t="s">
        <v>155</v>
      </c>
      <c r="J8" s="77"/>
      <c r="K8" s="77"/>
    </row>
    <row r="9" spans="1:11" ht="14">
      <c r="A9" s="81" t="s">
        <v>182</v>
      </c>
      <c r="B9" s="81" t="s">
        <v>183</v>
      </c>
      <c r="D9" s="75" t="s">
        <v>145</v>
      </c>
      <c r="F9" s="75">
        <v>4</v>
      </c>
      <c r="J9" s="77"/>
      <c r="K9" s="77"/>
    </row>
    <row r="10" spans="1:11" ht="14">
      <c r="A10" s="81" t="s">
        <v>184</v>
      </c>
      <c r="B10" s="81" t="s">
        <v>185</v>
      </c>
      <c r="D10" s="75" t="s">
        <v>146</v>
      </c>
      <c r="F10" s="75" t="s">
        <v>156</v>
      </c>
      <c r="J10" s="77"/>
      <c r="K10" s="77"/>
    </row>
    <row r="11" spans="1:11" ht="14">
      <c r="A11" s="81" t="s">
        <v>186</v>
      </c>
      <c r="B11" s="81" t="s">
        <v>187</v>
      </c>
      <c r="D11" s="75" t="s">
        <v>147</v>
      </c>
      <c r="F11" s="75">
        <v>5</v>
      </c>
      <c r="J11" s="77"/>
      <c r="K11" s="77"/>
    </row>
    <row r="12" spans="1:11" ht="14">
      <c r="A12" s="81" t="s">
        <v>188</v>
      </c>
      <c r="B12" s="81" t="s">
        <v>189</v>
      </c>
      <c r="F12" s="75" t="s">
        <v>157</v>
      </c>
      <c r="J12" s="77"/>
      <c r="K12" s="77"/>
    </row>
    <row r="13" spans="1:11" ht="14">
      <c r="A13" s="81" t="s">
        <v>190</v>
      </c>
      <c r="B13" s="81" t="s">
        <v>191</v>
      </c>
      <c r="F13" s="75">
        <v>6</v>
      </c>
      <c r="J13" s="77"/>
      <c r="K13" s="77"/>
    </row>
    <row r="14" spans="1:11" ht="14">
      <c r="A14" s="81" t="s">
        <v>192</v>
      </c>
      <c r="B14" s="81" t="s">
        <v>193</v>
      </c>
      <c r="F14" s="75" t="s">
        <v>158</v>
      </c>
      <c r="J14" s="77"/>
      <c r="K14" s="77"/>
    </row>
    <row r="15" spans="1:11" ht="14">
      <c r="A15" s="81" t="s">
        <v>194</v>
      </c>
      <c r="B15" s="81" t="s">
        <v>195</v>
      </c>
      <c r="F15" s="75">
        <v>7</v>
      </c>
      <c r="J15" s="77"/>
      <c r="K15" s="77"/>
    </row>
    <row r="16" spans="1:11" ht="14">
      <c r="A16" s="81" t="s">
        <v>196</v>
      </c>
      <c r="B16" s="81" t="s">
        <v>197</v>
      </c>
      <c r="F16" s="75" t="s">
        <v>159</v>
      </c>
      <c r="J16" s="77"/>
      <c r="K16" s="77"/>
    </row>
    <row r="17" spans="1:11" ht="14">
      <c r="A17" s="81" t="s">
        <v>198</v>
      </c>
      <c r="B17" s="81" t="s">
        <v>199</v>
      </c>
      <c r="F17" s="75">
        <v>8</v>
      </c>
      <c r="J17" s="77"/>
      <c r="K17" s="77"/>
    </row>
    <row r="18" spans="1:11" ht="14">
      <c r="A18" s="81" t="s">
        <v>200</v>
      </c>
      <c r="B18" s="81" t="s">
        <v>201</v>
      </c>
      <c r="F18" s="75" t="s">
        <v>160</v>
      </c>
      <c r="J18" s="77"/>
      <c r="K18" s="77"/>
    </row>
    <row r="19" spans="1:11" ht="14">
      <c r="A19" s="81" t="s">
        <v>202</v>
      </c>
      <c r="B19" s="81" t="s">
        <v>203</v>
      </c>
      <c r="F19" s="75">
        <v>9</v>
      </c>
      <c r="J19" s="77"/>
      <c r="K19" s="77"/>
    </row>
    <row r="20" spans="1:11" ht="14">
      <c r="A20" s="81" t="s">
        <v>204</v>
      </c>
      <c r="B20" s="81" t="s">
        <v>205</v>
      </c>
      <c r="F20" s="75" t="s">
        <v>161</v>
      </c>
      <c r="J20" s="77"/>
      <c r="K20" s="77"/>
    </row>
    <row r="21" spans="1:11" ht="14">
      <c r="A21" s="81" t="s">
        <v>206</v>
      </c>
      <c r="B21" s="81" t="s">
        <v>207</v>
      </c>
      <c r="F21" s="75">
        <v>10</v>
      </c>
      <c r="J21" s="77"/>
      <c r="K21" s="77"/>
    </row>
    <row r="22" spans="1:11" ht="14">
      <c r="A22" s="81" t="s">
        <v>208</v>
      </c>
      <c r="B22" s="81" t="s">
        <v>209</v>
      </c>
      <c r="F22" s="75" t="s">
        <v>163</v>
      </c>
      <c r="J22" s="77"/>
      <c r="K22" s="77"/>
    </row>
    <row r="23" spans="1:11" ht="14">
      <c r="A23" s="81" t="s">
        <v>210</v>
      </c>
      <c r="B23" s="81" t="s">
        <v>211</v>
      </c>
      <c r="F23" s="75" t="s">
        <v>162</v>
      </c>
      <c r="J23" s="77"/>
      <c r="K23" s="77"/>
    </row>
    <row r="24" spans="1:11" ht="14">
      <c r="A24" s="81" t="s">
        <v>212</v>
      </c>
      <c r="B24" s="81" t="s">
        <v>213</v>
      </c>
      <c r="J24" s="77"/>
      <c r="K24" s="77"/>
    </row>
    <row r="25" spans="1:11" ht="14">
      <c r="A25" s="81" t="s">
        <v>214</v>
      </c>
      <c r="B25" s="81" t="s">
        <v>215</v>
      </c>
      <c r="J25" s="77"/>
      <c r="K25" s="77"/>
    </row>
    <row r="26" spans="1:11" ht="14">
      <c r="A26" s="81" t="s">
        <v>216</v>
      </c>
      <c r="B26" s="81" t="s">
        <v>217</v>
      </c>
      <c r="J26" s="77"/>
      <c r="K26" s="77"/>
    </row>
    <row r="27" spans="1:11" ht="14">
      <c r="A27" s="81" t="s">
        <v>218</v>
      </c>
      <c r="B27" s="81" t="s">
        <v>219</v>
      </c>
      <c r="J27" s="77"/>
      <c r="K27" s="77"/>
    </row>
    <row r="28" spans="1:11" ht="14">
      <c r="A28" s="81" t="s">
        <v>220</v>
      </c>
      <c r="B28" s="81" t="s">
        <v>221</v>
      </c>
      <c r="J28" s="77"/>
      <c r="K28" s="77"/>
    </row>
    <row r="29" spans="1:11" ht="14">
      <c r="A29" s="81" t="s">
        <v>222</v>
      </c>
      <c r="B29" s="81" t="s">
        <v>223</v>
      </c>
      <c r="J29" s="77"/>
      <c r="K29" s="77"/>
    </row>
    <row r="30" spans="1:11" ht="14">
      <c r="A30" s="81" t="s">
        <v>224</v>
      </c>
      <c r="B30" s="81" t="s">
        <v>225</v>
      </c>
      <c r="J30" s="77"/>
      <c r="K30" s="77"/>
    </row>
    <row r="31" spans="1:11" ht="14">
      <c r="A31" s="81" t="s">
        <v>226</v>
      </c>
      <c r="B31" s="81" t="s">
        <v>227</v>
      </c>
      <c r="J31" s="77"/>
      <c r="K31" s="77"/>
    </row>
    <row r="32" spans="1:11" ht="14">
      <c r="A32" s="81" t="s">
        <v>228</v>
      </c>
      <c r="B32" s="81" t="s">
        <v>229</v>
      </c>
      <c r="J32" s="77"/>
      <c r="K32" s="77"/>
    </row>
    <row r="33" spans="1:11" ht="14">
      <c r="A33" s="82" t="s">
        <v>230</v>
      </c>
      <c r="B33" s="82" t="s">
        <v>231</v>
      </c>
      <c r="J33" s="77"/>
      <c r="K33" s="77"/>
    </row>
    <row r="34" spans="1:11" ht="24" customHeight="1">
      <c r="J34" s="77"/>
      <c r="K34" s="77"/>
    </row>
    <row r="35" spans="1:11" ht="24" customHeight="1">
      <c r="J35" s="77"/>
      <c r="K35" s="77"/>
    </row>
    <row r="36" spans="1:11" ht="24" customHeight="1">
      <c r="J36" s="77"/>
      <c r="K36" s="77"/>
    </row>
  </sheetData>
  <sheetProtection algorithmName="SHA-512" hashValue="+znn7VWOEdmkQiALXMOqlJmnuQPTbKFg2ArU6wKc6AC4KFAe7NckvhziqGKpt3icg7QX8PkYt9eKO3xmh/t7ZA==" saltValue="6mIYBBD+Ae6RXy1xoxsNug==" spinCount="100000" sheet="1" objects="1" scenarios="1" selectLockedCells="1"/>
  <mergeCells count="7">
    <mergeCell ref="G1:G2"/>
    <mergeCell ref="H1:I1"/>
    <mergeCell ref="A1:B1"/>
    <mergeCell ref="C1:C2"/>
    <mergeCell ref="D1:D2"/>
    <mergeCell ref="E1:E2"/>
    <mergeCell ref="F1:F2"/>
  </mergeCells>
  <phoneticPr fontId="1"/>
  <pageMargins left="0.7" right="0.7" top="0.75" bottom="0.75" header="0.51200000000000001" footer="0.51200000000000001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73"/>
  <sheetViews>
    <sheetView showGridLines="0" workbookViewId="0">
      <selection activeCell="E8" sqref="E8"/>
    </sheetView>
  </sheetViews>
  <sheetFormatPr defaultRowHeight="13"/>
  <cols>
    <col min="1" max="1" width="1" customWidth="1"/>
    <col min="2" max="2" width="56.36328125" customWidth="1"/>
    <col min="3" max="3" width="1.36328125" customWidth="1"/>
    <col min="4" max="4" width="4.90625" customWidth="1"/>
    <col min="5" max="6" width="14" customWidth="1"/>
  </cols>
  <sheetData>
    <row r="1" spans="2:6">
      <c r="B1" s="13" t="s">
        <v>52</v>
      </c>
      <c r="C1" s="13"/>
      <c r="D1" s="20"/>
      <c r="E1" s="20"/>
      <c r="F1" s="20"/>
    </row>
    <row r="2" spans="2:6">
      <c r="B2" s="13" t="s">
        <v>53</v>
      </c>
      <c r="C2" s="13"/>
      <c r="D2" s="20"/>
      <c r="E2" s="20"/>
      <c r="F2" s="20"/>
    </row>
    <row r="3" spans="2:6">
      <c r="B3" s="14"/>
      <c r="C3" s="14"/>
      <c r="D3" s="21"/>
      <c r="E3" s="21"/>
      <c r="F3" s="21"/>
    </row>
    <row r="4" spans="2:6" ht="52">
      <c r="B4" s="14" t="s">
        <v>54</v>
      </c>
      <c r="C4" s="14"/>
      <c r="D4" s="21"/>
      <c r="E4" s="21"/>
      <c r="F4" s="21"/>
    </row>
    <row r="5" spans="2:6">
      <c r="B5" s="14"/>
      <c r="C5" s="14"/>
      <c r="D5" s="21"/>
      <c r="E5" s="21"/>
      <c r="F5" s="21"/>
    </row>
    <row r="6" spans="2:6">
      <c r="B6" s="13" t="s">
        <v>55</v>
      </c>
      <c r="C6" s="13"/>
      <c r="D6" s="20"/>
      <c r="E6" s="20" t="s">
        <v>56</v>
      </c>
      <c r="F6" s="20" t="s">
        <v>57</v>
      </c>
    </row>
    <row r="7" spans="2:6" ht="13.5" thickBot="1">
      <c r="B7" s="14"/>
      <c r="C7" s="14"/>
      <c r="D7" s="21"/>
      <c r="E7" s="21"/>
      <c r="F7" s="21"/>
    </row>
    <row r="8" spans="2:6" ht="39">
      <c r="B8" s="15" t="s">
        <v>58</v>
      </c>
      <c r="C8" s="16"/>
      <c r="D8" s="22"/>
      <c r="E8" s="22">
        <v>120</v>
      </c>
      <c r="F8" s="23"/>
    </row>
    <row r="9" spans="2:6" ht="26">
      <c r="B9" s="17"/>
      <c r="C9" s="14"/>
      <c r="D9" s="21"/>
      <c r="E9" s="24" t="s">
        <v>59</v>
      </c>
      <c r="F9" s="25" t="s">
        <v>89</v>
      </c>
    </row>
    <row r="10" spans="2:6" ht="26">
      <c r="B10" s="17"/>
      <c r="C10" s="14"/>
      <c r="D10" s="21"/>
      <c r="E10" s="24" t="s">
        <v>60</v>
      </c>
      <c r="F10" s="25"/>
    </row>
    <row r="11" spans="2:6" ht="26">
      <c r="B11" s="17"/>
      <c r="C11" s="14"/>
      <c r="D11" s="21"/>
      <c r="E11" s="24" t="s">
        <v>61</v>
      </c>
      <c r="F11" s="25"/>
    </row>
    <row r="12" spans="2:6" ht="26">
      <c r="B12" s="17"/>
      <c r="C12" s="14"/>
      <c r="D12" s="21"/>
      <c r="E12" s="24" t="s">
        <v>62</v>
      </c>
      <c r="F12" s="25"/>
    </row>
    <row r="13" spans="2:6" ht="26">
      <c r="B13" s="17"/>
      <c r="C13" s="14"/>
      <c r="D13" s="21"/>
      <c r="E13" s="24" t="s">
        <v>63</v>
      </c>
      <c r="F13" s="25"/>
    </row>
    <row r="14" spans="2:6" ht="26">
      <c r="B14" s="17"/>
      <c r="C14" s="14"/>
      <c r="D14" s="21"/>
      <c r="E14" s="24" t="s">
        <v>64</v>
      </c>
      <c r="F14" s="25"/>
    </row>
    <row r="15" spans="2:6" ht="26">
      <c r="B15" s="17"/>
      <c r="C15" s="14"/>
      <c r="D15" s="21"/>
      <c r="E15" s="24" t="s">
        <v>65</v>
      </c>
      <c r="F15" s="25"/>
    </row>
    <row r="16" spans="2:6" ht="26">
      <c r="B16" s="17"/>
      <c r="C16" s="14"/>
      <c r="D16" s="21"/>
      <c r="E16" s="24" t="s">
        <v>66</v>
      </c>
      <c r="F16" s="25"/>
    </row>
    <row r="17" spans="2:6" ht="26">
      <c r="B17" s="17"/>
      <c r="C17" s="14"/>
      <c r="D17" s="21"/>
      <c r="E17" s="24" t="s">
        <v>67</v>
      </c>
      <c r="F17" s="25"/>
    </row>
    <row r="18" spans="2:6" ht="26">
      <c r="B18" s="17"/>
      <c r="C18" s="14"/>
      <c r="D18" s="21"/>
      <c r="E18" s="24" t="s">
        <v>68</v>
      </c>
      <c r="F18" s="25"/>
    </row>
    <row r="19" spans="2:6" ht="26">
      <c r="B19" s="17"/>
      <c r="C19" s="14"/>
      <c r="D19" s="21"/>
      <c r="E19" s="24" t="s">
        <v>69</v>
      </c>
      <c r="F19" s="25"/>
    </row>
    <row r="20" spans="2:6" ht="26">
      <c r="B20" s="17"/>
      <c r="C20" s="14"/>
      <c r="D20" s="21"/>
      <c r="E20" s="24" t="s">
        <v>70</v>
      </c>
      <c r="F20" s="25"/>
    </row>
    <row r="21" spans="2:6" ht="26">
      <c r="B21" s="17"/>
      <c r="C21" s="14"/>
      <c r="D21" s="21"/>
      <c r="E21" s="24" t="s">
        <v>71</v>
      </c>
      <c r="F21" s="25"/>
    </row>
    <row r="22" spans="2:6" ht="26">
      <c r="B22" s="17"/>
      <c r="C22" s="14"/>
      <c r="D22" s="21"/>
      <c r="E22" s="24" t="s">
        <v>72</v>
      </c>
      <c r="F22" s="25"/>
    </row>
    <row r="23" spans="2:6" ht="26">
      <c r="B23" s="17"/>
      <c r="C23" s="14"/>
      <c r="D23" s="21"/>
      <c r="E23" s="24" t="s">
        <v>73</v>
      </c>
      <c r="F23" s="25"/>
    </row>
    <row r="24" spans="2:6" ht="26">
      <c r="B24" s="17"/>
      <c r="C24" s="14"/>
      <c r="D24" s="21"/>
      <c r="E24" s="24" t="s">
        <v>74</v>
      </c>
      <c r="F24" s="25"/>
    </row>
    <row r="25" spans="2:6" ht="26">
      <c r="B25" s="17"/>
      <c r="C25" s="14"/>
      <c r="D25" s="21"/>
      <c r="E25" s="24" t="s">
        <v>75</v>
      </c>
      <c r="F25" s="25"/>
    </row>
    <row r="26" spans="2:6" ht="26">
      <c r="B26" s="17"/>
      <c r="C26" s="14"/>
      <c r="D26" s="21"/>
      <c r="E26" s="24" t="s">
        <v>76</v>
      </c>
      <c r="F26" s="25"/>
    </row>
    <row r="27" spans="2:6" ht="26">
      <c r="B27" s="17"/>
      <c r="C27" s="14"/>
      <c r="D27" s="21"/>
      <c r="E27" s="24" t="s">
        <v>77</v>
      </c>
      <c r="F27" s="25"/>
    </row>
    <row r="28" spans="2:6" ht="26">
      <c r="B28" s="17"/>
      <c r="C28" s="14"/>
      <c r="D28" s="21"/>
      <c r="E28" s="24" t="s">
        <v>78</v>
      </c>
      <c r="F28" s="25"/>
    </row>
    <row r="29" spans="2:6" ht="26">
      <c r="B29" s="17"/>
      <c r="C29" s="14"/>
      <c r="D29" s="21"/>
      <c r="E29" s="24" t="s">
        <v>79</v>
      </c>
      <c r="F29" s="25"/>
    </row>
    <row r="30" spans="2:6" ht="26">
      <c r="B30" s="17"/>
      <c r="C30" s="14"/>
      <c r="D30" s="21"/>
      <c r="E30" s="24" t="s">
        <v>80</v>
      </c>
      <c r="F30" s="25"/>
    </row>
    <row r="31" spans="2:6" ht="26">
      <c r="B31" s="17"/>
      <c r="C31" s="14"/>
      <c r="D31" s="21"/>
      <c r="E31" s="24" t="s">
        <v>81</v>
      </c>
      <c r="F31" s="25"/>
    </row>
    <row r="32" spans="2:6" ht="26">
      <c r="B32" s="17"/>
      <c r="C32" s="14"/>
      <c r="D32" s="21"/>
      <c r="E32" s="24" t="s">
        <v>82</v>
      </c>
      <c r="F32" s="25"/>
    </row>
    <row r="33" spans="2:6" ht="26">
      <c r="B33" s="17"/>
      <c r="C33" s="14"/>
      <c r="D33" s="21"/>
      <c r="E33" s="24" t="s">
        <v>83</v>
      </c>
      <c r="F33" s="25"/>
    </row>
    <row r="34" spans="2:6" ht="26">
      <c r="B34" s="17"/>
      <c r="C34" s="14"/>
      <c r="D34" s="21"/>
      <c r="E34" s="24" t="s">
        <v>84</v>
      </c>
      <c r="F34" s="25"/>
    </row>
    <row r="35" spans="2:6" ht="26">
      <c r="B35" s="17"/>
      <c r="C35" s="14"/>
      <c r="D35" s="21"/>
      <c r="E35" s="24" t="s">
        <v>85</v>
      </c>
      <c r="F35" s="25"/>
    </row>
    <row r="36" spans="2:6" ht="26">
      <c r="B36" s="17"/>
      <c r="C36" s="14"/>
      <c r="D36" s="21"/>
      <c r="E36" s="24" t="s">
        <v>86</v>
      </c>
      <c r="F36" s="25"/>
    </row>
    <row r="37" spans="2:6" ht="26">
      <c r="B37" s="17"/>
      <c r="C37" s="14"/>
      <c r="D37" s="21"/>
      <c r="E37" s="24" t="s">
        <v>87</v>
      </c>
      <c r="F37" s="25"/>
    </row>
    <row r="38" spans="2:6" ht="26">
      <c r="B38" s="17"/>
      <c r="C38" s="14"/>
      <c r="D38" s="21"/>
      <c r="E38" s="24" t="s">
        <v>88</v>
      </c>
      <c r="F38" s="25"/>
    </row>
    <row r="39" spans="2:6" ht="26">
      <c r="B39" s="17"/>
      <c r="C39" s="14"/>
      <c r="D39" s="21"/>
      <c r="E39" s="24" t="s">
        <v>90</v>
      </c>
      <c r="F39" s="25" t="s">
        <v>89</v>
      </c>
    </row>
    <row r="40" spans="2:6" ht="26">
      <c r="B40" s="17"/>
      <c r="C40" s="14"/>
      <c r="D40" s="21"/>
      <c r="E40" s="24" t="s">
        <v>91</v>
      </c>
      <c r="F40" s="25"/>
    </row>
    <row r="41" spans="2:6" ht="26">
      <c r="B41" s="17"/>
      <c r="C41" s="14"/>
      <c r="D41" s="21"/>
      <c r="E41" s="24" t="s">
        <v>92</v>
      </c>
      <c r="F41" s="25"/>
    </row>
    <row r="42" spans="2:6" ht="26">
      <c r="B42" s="17"/>
      <c r="C42" s="14"/>
      <c r="D42" s="21"/>
      <c r="E42" s="24" t="s">
        <v>93</v>
      </c>
      <c r="F42" s="25"/>
    </row>
    <row r="43" spans="2:6" ht="26">
      <c r="B43" s="17"/>
      <c r="C43" s="14"/>
      <c r="D43" s="21"/>
      <c r="E43" s="24" t="s">
        <v>94</v>
      </c>
      <c r="F43" s="25"/>
    </row>
    <row r="44" spans="2:6" ht="26">
      <c r="B44" s="17"/>
      <c r="C44" s="14"/>
      <c r="D44" s="21"/>
      <c r="E44" s="24" t="s">
        <v>95</v>
      </c>
      <c r="F44" s="25"/>
    </row>
    <row r="45" spans="2:6" ht="26">
      <c r="B45" s="17"/>
      <c r="C45" s="14"/>
      <c r="D45" s="21"/>
      <c r="E45" s="24" t="s">
        <v>96</v>
      </c>
      <c r="F45" s="25"/>
    </row>
    <row r="46" spans="2:6" ht="26">
      <c r="B46" s="17"/>
      <c r="C46" s="14"/>
      <c r="D46" s="21"/>
      <c r="E46" s="24" t="s">
        <v>97</v>
      </c>
      <c r="F46" s="25"/>
    </row>
    <row r="47" spans="2:6" ht="26">
      <c r="B47" s="17"/>
      <c r="C47" s="14"/>
      <c r="D47" s="21"/>
      <c r="E47" s="24" t="s">
        <v>98</v>
      </c>
      <c r="F47" s="25"/>
    </row>
    <row r="48" spans="2:6" ht="26">
      <c r="B48" s="17"/>
      <c r="C48" s="14"/>
      <c r="D48" s="21"/>
      <c r="E48" s="24" t="s">
        <v>99</v>
      </c>
      <c r="F48" s="25"/>
    </row>
    <row r="49" spans="2:6" ht="26">
      <c r="B49" s="17"/>
      <c r="C49" s="14"/>
      <c r="D49" s="21"/>
      <c r="E49" s="24" t="s">
        <v>100</v>
      </c>
      <c r="F49" s="25"/>
    </row>
    <row r="50" spans="2:6" ht="26">
      <c r="B50" s="17"/>
      <c r="C50" s="14"/>
      <c r="D50" s="21"/>
      <c r="E50" s="24" t="s">
        <v>101</v>
      </c>
      <c r="F50" s="25"/>
    </row>
    <row r="51" spans="2:6" ht="26">
      <c r="B51" s="17"/>
      <c r="C51" s="14"/>
      <c r="D51" s="21"/>
      <c r="E51" s="24" t="s">
        <v>102</v>
      </c>
      <c r="F51" s="25"/>
    </row>
    <row r="52" spans="2:6" ht="26">
      <c r="B52" s="17"/>
      <c r="C52" s="14"/>
      <c r="D52" s="21"/>
      <c r="E52" s="24" t="s">
        <v>103</v>
      </c>
      <c r="F52" s="25"/>
    </row>
    <row r="53" spans="2:6" ht="26">
      <c r="B53" s="17"/>
      <c r="C53" s="14"/>
      <c r="D53" s="21"/>
      <c r="E53" s="24" t="s">
        <v>104</v>
      </c>
      <c r="F53" s="25"/>
    </row>
    <row r="54" spans="2:6" ht="26">
      <c r="B54" s="17"/>
      <c r="C54" s="14"/>
      <c r="D54" s="21"/>
      <c r="E54" s="24" t="s">
        <v>105</v>
      </c>
      <c r="F54" s="25"/>
    </row>
    <row r="55" spans="2:6" ht="26">
      <c r="B55" s="17"/>
      <c r="C55" s="14"/>
      <c r="D55" s="21"/>
      <c r="E55" s="24" t="s">
        <v>106</v>
      </c>
      <c r="F55" s="25"/>
    </row>
    <row r="56" spans="2:6" ht="26">
      <c r="B56" s="17"/>
      <c r="C56" s="14"/>
      <c r="D56" s="21"/>
      <c r="E56" s="24" t="s">
        <v>107</v>
      </c>
      <c r="F56" s="25"/>
    </row>
    <row r="57" spans="2:6" ht="26">
      <c r="B57" s="17"/>
      <c r="C57" s="14"/>
      <c r="D57" s="21"/>
      <c r="E57" s="24" t="s">
        <v>108</v>
      </c>
      <c r="F57" s="25"/>
    </row>
    <row r="58" spans="2:6" ht="26">
      <c r="B58" s="17"/>
      <c r="C58" s="14"/>
      <c r="D58" s="21"/>
      <c r="E58" s="24" t="s">
        <v>109</v>
      </c>
      <c r="F58" s="25"/>
    </row>
    <row r="59" spans="2:6" ht="26">
      <c r="B59" s="17"/>
      <c r="C59" s="14"/>
      <c r="D59" s="21"/>
      <c r="E59" s="24" t="s">
        <v>110</v>
      </c>
      <c r="F59" s="25"/>
    </row>
    <row r="60" spans="2:6" ht="26">
      <c r="B60" s="17"/>
      <c r="C60" s="14"/>
      <c r="D60" s="21"/>
      <c r="E60" s="24" t="s">
        <v>111</v>
      </c>
      <c r="F60" s="25"/>
    </row>
    <row r="61" spans="2:6" ht="26">
      <c r="B61" s="17"/>
      <c r="C61" s="14"/>
      <c r="D61" s="21"/>
      <c r="E61" s="24" t="s">
        <v>112</v>
      </c>
      <c r="F61" s="25"/>
    </row>
    <row r="62" spans="2:6" ht="26">
      <c r="B62" s="17"/>
      <c r="C62" s="14"/>
      <c r="D62" s="21"/>
      <c r="E62" s="24" t="s">
        <v>113</v>
      </c>
      <c r="F62" s="25"/>
    </row>
    <row r="63" spans="2:6" ht="26">
      <c r="B63" s="17"/>
      <c r="C63" s="14"/>
      <c r="D63" s="21"/>
      <c r="E63" s="24" t="s">
        <v>114</v>
      </c>
      <c r="F63" s="25"/>
    </row>
    <row r="64" spans="2:6" ht="26">
      <c r="B64" s="17"/>
      <c r="C64" s="14"/>
      <c r="D64" s="21"/>
      <c r="E64" s="24" t="s">
        <v>115</v>
      </c>
      <c r="F64" s="25"/>
    </row>
    <row r="65" spans="2:6" ht="26">
      <c r="B65" s="17"/>
      <c r="C65" s="14"/>
      <c r="D65" s="21"/>
      <c r="E65" s="24" t="s">
        <v>116</v>
      </c>
      <c r="F65" s="25"/>
    </row>
    <row r="66" spans="2:6" ht="26">
      <c r="B66" s="17"/>
      <c r="C66" s="14"/>
      <c r="D66" s="21"/>
      <c r="E66" s="24" t="s">
        <v>117</v>
      </c>
      <c r="F66" s="25"/>
    </row>
    <row r="67" spans="2:6" ht="26">
      <c r="B67" s="17"/>
      <c r="C67" s="14"/>
      <c r="D67" s="21"/>
      <c r="E67" s="24" t="s">
        <v>118</v>
      </c>
      <c r="F67" s="25"/>
    </row>
    <row r="68" spans="2:6" ht="26.5" thickBot="1">
      <c r="B68" s="18"/>
      <c r="C68" s="19"/>
      <c r="D68" s="26"/>
      <c r="E68" s="27" t="s">
        <v>119</v>
      </c>
      <c r="F68" s="28"/>
    </row>
    <row r="69" spans="2:6" ht="13.5" thickBot="1">
      <c r="B69" s="14"/>
      <c r="C69" s="14"/>
      <c r="D69" s="21"/>
      <c r="E69" s="21"/>
      <c r="F69" s="21"/>
    </row>
    <row r="70" spans="2:6" ht="39">
      <c r="B70" s="15" t="s">
        <v>120</v>
      </c>
      <c r="C70" s="16"/>
      <c r="D70" s="22"/>
      <c r="E70" s="22">
        <v>1</v>
      </c>
      <c r="F70" s="23"/>
    </row>
    <row r="71" spans="2:6" ht="26.5" thickBot="1">
      <c r="B71" s="18"/>
      <c r="C71" s="19"/>
      <c r="D71" s="26"/>
      <c r="E71" s="27" t="s">
        <v>121</v>
      </c>
      <c r="F71" s="28" t="s">
        <v>89</v>
      </c>
    </row>
    <row r="72" spans="2:6">
      <c r="B72" s="14"/>
      <c r="C72" s="14"/>
      <c r="D72" s="21"/>
      <c r="E72" s="21"/>
      <c r="F72" s="21"/>
    </row>
    <row r="73" spans="2:6">
      <c r="B73" s="14"/>
      <c r="C73" s="14"/>
      <c r="D73" s="21"/>
      <c r="E73" s="21"/>
      <c r="F73" s="21"/>
    </row>
  </sheetData>
  <phoneticPr fontId="1"/>
  <hyperlinks>
    <hyperlink ref="E9" location="'形 集計用'!N9:O9" display="'形 集計用'!N9:O9" xr:uid="{00000000-0004-0000-0500-000000000000}"/>
    <hyperlink ref="E10" location="'形 集計用'!Q9:R9" display="'形 集計用'!Q9:R9" xr:uid="{00000000-0004-0000-0500-000001000000}"/>
    <hyperlink ref="E11" location="'形 集計用'!N10:O10" display="'形 集計用'!N10:O10" xr:uid="{00000000-0004-0000-0500-000002000000}"/>
    <hyperlink ref="E12" location="'形 集計用'!Q10:R10" display="'形 集計用'!Q10:R10" xr:uid="{00000000-0004-0000-0500-000003000000}"/>
    <hyperlink ref="E13" location="'形 集計用'!N11:O11" display="'形 集計用'!N11:O11" xr:uid="{00000000-0004-0000-0500-000004000000}"/>
    <hyperlink ref="E14" location="'形 集計用'!Q11:R11" display="'形 集計用'!Q11:R11" xr:uid="{00000000-0004-0000-0500-000005000000}"/>
    <hyperlink ref="E15" location="'形 集計用'!N12:O12" display="'形 集計用'!N12:O12" xr:uid="{00000000-0004-0000-0500-000006000000}"/>
    <hyperlink ref="E16" location="'形 集計用'!Q12:R12" display="'形 集計用'!Q12:R12" xr:uid="{00000000-0004-0000-0500-000007000000}"/>
    <hyperlink ref="E17" location="'形 集計用'!N13:O13" display="'形 集計用'!N13:O13" xr:uid="{00000000-0004-0000-0500-000008000000}"/>
    <hyperlink ref="E18" location="'形 集計用'!Q13:R13" display="'形 集計用'!Q13:R13" xr:uid="{00000000-0004-0000-0500-000009000000}"/>
    <hyperlink ref="E19" location="'形 集計用'!N14:O14" display="'形 集計用'!N14:O14" xr:uid="{00000000-0004-0000-0500-00000A000000}"/>
    <hyperlink ref="E20" location="'形 集計用'!Q14:R14" display="'形 集計用'!Q14:R14" xr:uid="{00000000-0004-0000-0500-00000B000000}"/>
    <hyperlink ref="E21" location="'形 集計用'!N15:O15" display="'形 集計用'!N15:O15" xr:uid="{00000000-0004-0000-0500-00000C000000}"/>
    <hyperlink ref="E22" location="'形 集計用'!Q15:R15" display="'形 集計用'!Q15:R15" xr:uid="{00000000-0004-0000-0500-00000D000000}"/>
    <hyperlink ref="E23" location="'形 集計用'!N16:O16" display="'形 集計用'!N16:O16" xr:uid="{00000000-0004-0000-0500-00000E000000}"/>
    <hyperlink ref="E24" location="'形 集計用'!Q16:R16" display="'形 集計用'!Q16:R16" xr:uid="{00000000-0004-0000-0500-00000F000000}"/>
    <hyperlink ref="E25" location="'形 集計用'!N17:O17" display="'形 集計用'!N17:O17" xr:uid="{00000000-0004-0000-0500-000010000000}"/>
    <hyperlink ref="E26" location="'形 集計用'!Q17:R17" display="'形 集計用'!Q17:R17" xr:uid="{00000000-0004-0000-0500-000011000000}"/>
    <hyperlink ref="E27" location="'形 集計用'!N18:O18" display="'形 集計用'!N18:O18" xr:uid="{00000000-0004-0000-0500-000012000000}"/>
    <hyperlink ref="E28" location="'形 集計用'!Q18:R18" display="'形 集計用'!Q18:R18" xr:uid="{00000000-0004-0000-0500-000013000000}"/>
    <hyperlink ref="E29" location="'形 集計用'!N19:O19" display="'形 集計用'!N19:O19" xr:uid="{00000000-0004-0000-0500-000014000000}"/>
    <hyperlink ref="E30" location="'形 集計用'!Q19:R19" display="'形 集計用'!Q19:R19" xr:uid="{00000000-0004-0000-0500-000015000000}"/>
    <hyperlink ref="E31" location="'形 集計用'!N20:O20" display="'形 集計用'!N20:O20" xr:uid="{00000000-0004-0000-0500-000016000000}"/>
    <hyperlink ref="E32" location="'形 集計用'!Q20:R20" display="'形 集計用'!Q20:R20" xr:uid="{00000000-0004-0000-0500-000017000000}"/>
    <hyperlink ref="E33" location="'形 集計用'!N21:O21" display="'形 集計用'!N21:O21" xr:uid="{00000000-0004-0000-0500-000018000000}"/>
    <hyperlink ref="E34" location="'形 集計用'!Q21:R21" display="'形 集計用'!Q21:R21" xr:uid="{00000000-0004-0000-0500-000019000000}"/>
    <hyperlink ref="E35" location="'形 集計用'!N22:O22" display="'形 集計用'!N22:O22" xr:uid="{00000000-0004-0000-0500-00001A000000}"/>
    <hyperlink ref="E36" location="'形 集計用'!Q22:R22" display="'形 集計用'!Q22:R22" xr:uid="{00000000-0004-0000-0500-00001B000000}"/>
    <hyperlink ref="E37" location="'形 集計用'!N23:O23" display="'形 集計用'!N23:O23" xr:uid="{00000000-0004-0000-0500-00001C000000}"/>
    <hyperlink ref="E38" location="'形 集計用'!Q23:R23" display="'形 集計用'!Q23:R23" xr:uid="{00000000-0004-0000-0500-00001D000000}"/>
    <hyperlink ref="E39" location="'組手 集計用 '!N9:O9" display="'組手 集計用 '!N9:O9" xr:uid="{00000000-0004-0000-0500-00001E000000}"/>
    <hyperlink ref="E40" location="'組手 集計用 '!Q9:R9" display="'組手 集計用 '!Q9:R9" xr:uid="{00000000-0004-0000-0500-00001F000000}"/>
    <hyperlink ref="E41" location="'組手 集計用 '!N10:O10" display="'組手 集計用 '!N10:O10" xr:uid="{00000000-0004-0000-0500-000020000000}"/>
    <hyperlink ref="E42" location="'組手 集計用 '!Q10:R10" display="'組手 集計用 '!Q10:R10" xr:uid="{00000000-0004-0000-0500-000021000000}"/>
    <hyperlink ref="E43" location="'組手 集計用 '!N11:O11" display="'組手 集計用 '!N11:O11" xr:uid="{00000000-0004-0000-0500-000022000000}"/>
    <hyperlink ref="E44" location="'組手 集計用 '!Q11:R11" display="'組手 集計用 '!Q11:R11" xr:uid="{00000000-0004-0000-0500-000023000000}"/>
    <hyperlink ref="E45" location="'組手 集計用 '!N12:O12" display="'組手 集計用 '!N12:O12" xr:uid="{00000000-0004-0000-0500-000024000000}"/>
    <hyperlink ref="E46" location="'組手 集計用 '!Q12:R12" display="'組手 集計用 '!Q12:R12" xr:uid="{00000000-0004-0000-0500-000025000000}"/>
    <hyperlink ref="E47" location="'組手 集計用 '!N13:O13" display="'組手 集計用 '!N13:O13" xr:uid="{00000000-0004-0000-0500-000026000000}"/>
    <hyperlink ref="E48" location="'組手 集計用 '!Q13:R13" display="'組手 集計用 '!Q13:R13" xr:uid="{00000000-0004-0000-0500-000027000000}"/>
    <hyperlink ref="E49" location="'組手 集計用 '!N14:O14" display="'組手 集計用 '!N14:O14" xr:uid="{00000000-0004-0000-0500-000028000000}"/>
    <hyperlink ref="E50" location="'組手 集計用 '!Q14:R14" display="'組手 集計用 '!Q14:R14" xr:uid="{00000000-0004-0000-0500-000029000000}"/>
    <hyperlink ref="E51" location="'組手 集計用 '!N15:O15" display="'組手 集計用 '!N15:O15" xr:uid="{00000000-0004-0000-0500-00002A000000}"/>
    <hyperlink ref="E52" location="'組手 集計用 '!Q15:R15" display="'組手 集計用 '!Q15:R15" xr:uid="{00000000-0004-0000-0500-00002B000000}"/>
    <hyperlink ref="E53" location="'組手 集計用 '!N16:O16" display="'組手 集計用 '!N16:O16" xr:uid="{00000000-0004-0000-0500-00002C000000}"/>
    <hyperlink ref="E54" location="'組手 集計用 '!Q16:R16" display="'組手 集計用 '!Q16:R16" xr:uid="{00000000-0004-0000-0500-00002D000000}"/>
    <hyperlink ref="E55" location="'組手 集計用 '!N17:O17" display="'組手 集計用 '!N17:O17" xr:uid="{00000000-0004-0000-0500-00002E000000}"/>
    <hyperlink ref="E56" location="'組手 集計用 '!Q17:R17" display="'組手 集計用 '!Q17:R17" xr:uid="{00000000-0004-0000-0500-00002F000000}"/>
    <hyperlink ref="E57" location="'組手 集計用 '!N18:O18" display="'組手 集計用 '!N18:O18" xr:uid="{00000000-0004-0000-0500-000030000000}"/>
    <hyperlink ref="E58" location="'組手 集計用 '!Q18:R18" display="'組手 集計用 '!Q18:R18" xr:uid="{00000000-0004-0000-0500-000031000000}"/>
    <hyperlink ref="E59" location="'組手 集計用 '!N19:O19" display="'組手 集計用 '!N19:O19" xr:uid="{00000000-0004-0000-0500-000032000000}"/>
    <hyperlink ref="E60" location="'組手 集計用 '!Q19:R19" display="'組手 集計用 '!Q19:R19" xr:uid="{00000000-0004-0000-0500-000033000000}"/>
    <hyperlink ref="E61" location="'組手 集計用 '!N20:O20" display="'組手 集計用 '!N20:O20" xr:uid="{00000000-0004-0000-0500-000034000000}"/>
    <hyperlink ref="E62" location="'組手 集計用 '!Q20:R20" display="'組手 集計用 '!Q20:R20" xr:uid="{00000000-0004-0000-0500-000035000000}"/>
    <hyperlink ref="E63" location="'組手 集計用 '!N21:O21" display="'組手 集計用 '!N21:O21" xr:uid="{00000000-0004-0000-0500-000036000000}"/>
    <hyperlink ref="E64" location="'組手 集計用 '!Q21:R21" display="'組手 集計用 '!Q21:R21" xr:uid="{00000000-0004-0000-0500-000037000000}"/>
    <hyperlink ref="E65" location="'組手 集計用 '!N22:O22" display="'組手 集計用 '!N22:O22" xr:uid="{00000000-0004-0000-0500-000038000000}"/>
    <hyperlink ref="E66" location="'組手 集計用 '!Q22:R22" display="'組手 集計用 '!Q22:R22" xr:uid="{00000000-0004-0000-0500-000039000000}"/>
    <hyperlink ref="E67" location="'組手 集計用 '!N23:O23" display="'組手 集計用 '!N23:O23" xr:uid="{00000000-0004-0000-0500-00003A000000}"/>
    <hyperlink ref="E68" location="'組手 集計用 '!Q23:R23" display="'組手 集計用 '!Q23:R23" xr:uid="{00000000-0004-0000-0500-00003B000000}"/>
    <hyperlink ref="E71" location="'選手申込書'!D12:D112" display="'選手申込書'!D12:D112" xr:uid="{00000000-0004-0000-0500-00003C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選手申込書</vt:lpstr>
      <vt:lpstr>形 集計用 </vt:lpstr>
      <vt:lpstr>組手 集計用</vt:lpstr>
      <vt:lpstr>基本 集計用</vt:lpstr>
      <vt:lpstr>リスト</vt:lpstr>
      <vt:lpstr>互換性レポート</vt:lpstr>
      <vt:lpstr>'基本 集計用'!Print_Area</vt:lpstr>
      <vt:lpstr>'形 集計用 '!Print_Area</vt:lpstr>
      <vt:lpstr>選手申込書!Print_Area</vt:lpstr>
      <vt:lpstr>'組手 集計用'!Print_Area</vt:lpstr>
      <vt:lpstr>選手申込書!Print_Titles</vt:lpstr>
    </vt:vector>
  </TitlesOfParts>
  <Company>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kugi</dc:creator>
  <cp:lastModifiedBy>若梅陽子</cp:lastModifiedBy>
  <cp:lastPrinted>2016-06-10T13:37:53Z</cp:lastPrinted>
  <dcterms:created xsi:type="dcterms:W3CDTF">2014-04-04T20:49:47Z</dcterms:created>
  <dcterms:modified xsi:type="dcterms:W3CDTF">2025-07-12T13:38:18Z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